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\Desktop\"/>
    </mc:Choice>
  </mc:AlternateContent>
  <xr:revisionPtr revIDLastSave="0" documentId="8_{180DD0D9-EE35-4EE0-B0E8-6F7A5722E835}" xr6:coauthVersionLast="45" xr6:coauthVersionMax="45" xr10:uidLastSave="{00000000-0000-0000-0000-000000000000}"/>
  <bookViews>
    <workbookView xWindow="28680" yWindow="-120" windowWidth="29040" windowHeight="15840" xr2:uid="{CA800329-DBD2-4159-96B7-3AA9D60FC7C3}"/>
  </bookViews>
  <sheets>
    <sheet name="Plan" sheetId="1" r:id="rId1"/>
  </sheets>
  <definedNames>
    <definedName name="_xlnm.Print_Titles" localSheetId="0">Plan!$4:$8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93" i="1" l="1"/>
  <c r="O174" i="1"/>
  <c r="O173" i="1"/>
  <c r="O172" i="1"/>
  <c r="O171" i="1"/>
  <c r="O170" i="1"/>
  <c r="O159" i="1"/>
  <c r="O158" i="1"/>
  <c r="O157" i="1"/>
  <c r="O156" i="1"/>
  <c r="O153" i="1"/>
  <c r="O150" i="1"/>
  <c r="O145" i="1"/>
  <c r="O144" i="1"/>
  <c r="O143" i="1"/>
  <c r="O142" i="1"/>
  <c r="O141" i="1"/>
  <c r="O140" i="1"/>
  <c r="O139" i="1"/>
  <c r="O135" i="1"/>
  <c r="O134" i="1"/>
  <c r="O133" i="1"/>
  <c r="O132" i="1"/>
  <c r="O131" i="1"/>
  <c r="O136" i="1" s="1"/>
  <c r="O130" i="1"/>
  <c r="O129" i="1"/>
  <c r="O124" i="1"/>
  <c r="O123" i="1"/>
  <c r="O122" i="1"/>
  <c r="O121" i="1"/>
  <c r="O120" i="1"/>
  <c r="O119" i="1"/>
  <c r="O126" i="1" s="1"/>
  <c r="O118" i="1"/>
  <c r="O117" i="1"/>
  <c r="O116" i="1"/>
  <c r="O83" i="1"/>
  <c r="O48" i="1"/>
  <c r="O47" i="1"/>
  <c r="O200" i="1"/>
  <c r="O109" i="1"/>
  <c r="O76" i="1"/>
  <c r="O23" i="1"/>
  <c r="P73" i="1" s="1"/>
  <c r="K9" i="1"/>
  <c r="K23" i="1" s="1"/>
  <c r="H23" i="1"/>
  <c r="E23" i="1"/>
  <c r="B23" i="1"/>
  <c r="C71" i="1" s="1"/>
  <c r="P160" i="1" l="1"/>
  <c r="P52" i="1"/>
  <c r="P164" i="1"/>
  <c r="P76" i="1"/>
  <c r="P168" i="1"/>
  <c r="P151" i="1"/>
  <c r="P177" i="1"/>
  <c r="P185" i="1"/>
  <c r="P198" i="1"/>
  <c r="P49" i="1"/>
  <c r="P53" i="1"/>
  <c r="P80" i="1"/>
  <c r="P152" i="1"/>
  <c r="P161" i="1"/>
  <c r="P165" i="1"/>
  <c r="P169" i="1"/>
  <c r="P178" i="1"/>
  <c r="P182" i="1"/>
  <c r="P186" i="1"/>
  <c r="P195" i="1"/>
  <c r="P199" i="1"/>
  <c r="O14" i="1"/>
  <c r="O22" i="1"/>
  <c r="P41" i="1"/>
  <c r="P181" i="1"/>
  <c r="P192" i="1"/>
  <c r="O13" i="1"/>
  <c r="O21" i="1"/>
  <c r="P50" i="1"/>
  <c r="P71" i="1"/>
  <c r="P81" i="1"/>
  <c r="P154" i="1"/>
  <c r="P162" i="1"/>
  <c r="P166" i="1"/>
  <c r="P175" i="1"/>
  <c r="P179" i="1"/>
  <c r="P183" i="1"/>
  <c r="P190" i="1"/>
  <c r="P196" i="1"/>
  <c r="O11" i="1"/>
  <c r="O17" i="1"/>
  <c r="P74" i="1"/>
  <c r="P51" i="1"/>
  <c r="P75" i="1"/>
  <c r="P149" i="1"/>
  <c r="P155" i="1"/>
  <c r="P163" i="1"/>
  <c r="P167" i="1"/>
  <c r="P176" i="1"/>
  <c r="P180" i="1"/>
  <c r="P184" i="1"/>
  <c r="P191" i="1"/>
  <c r="P197" i="1"/>
  <c r="O12" i="1"/>
  <c r="O18" i="1"/>
  <c r="O187" i="1"/>
  <c r="O62" i="1" s="1"/>
  <c r="P62" i="1" s="1"/>
  <c r="O146" i="1"/>
  <c r="O61" i="1" s="1"/>
  <c r="P61" i="1" s="1"/>
  <c r="P200" i="1"/>
  <c r="O63" i="1"/>
  <c r="P63" i="1" s="1"/>
  <c r="O68" i="1"/>
  <c r="O36" i="1"/>
  <c r="O37" i="1"/>
  <c r="P23" i="1"/>
  <c r="O32" i="1"/>
  <c r="O27" i="1"/>
  <c r="O38" i="1"/>
  <c r="O26" i="1"/>
  <c r="C73" i="1"/>
  <c r="C74" i="1"/>
  <c r="C75" i="1"/>
  <c r="B140" i="1"/>
  <c r="C175" i="1"/>
  <c r="O19" i="1" l="1"/>
  <c r="O15" i="1"/>
  <c r="P15" i="1" s="1"/>
  <c r="P187" i="1"/>
  <c r="P146" i="1"/>
  <c r="O39" i="1"/>
  <c r="P39" i="1" s="1"/>
  <c r="O64" i="1"/>
  <c r="P64" i="1" s="1"/>
  <c r="O42" i="1"/>
  <c r="O29" i="1"/>
  <c r="O30" i="1" s="1"/>
  <c r="C81" i="1"/>
  <c r="C80" i="1"/>
  <c r="P30" i="1" l="1"/>
  <c r="O44" i="1"/>
  <c r="O54" i="1" s="1"/>
  <c r="P42" i="1"/>
  <c r="H9" i="1"/>
  <c r="E9" i="1"/>
  <c r="B11" i="1"/>
  <c r="B17" i="1"/>
  <c r="B12" i="1"/>
  <c r="P54" i="1" l="1"/>
  <c r="O56" i="1"/>
  <c r="I80" i="1"/>
  <c r="I81" i="1"/>
  <c r="K156" i="1"/>
  <c r="K157" i="1"/>
  <c r="L81" i="1"/>
  <c r="L80" i="1"/>
  <c r="I196" i="1"/>
  <c r="I190" i="1"/>
  <c r="I186" i="1"/>
  <c r="I182" i="1"/>
  <c r="I178" i="1"/>
  <c r="I169" i="1"/>
  <c r="I165" i="1"/>
  <c r="I161" i="1"/>
  <c r="I152" i="1"/>
  <c r="I198" i="1"/>
  <c r="I180" i="1"/>
  <c r="I167" i="1"/>
  <c r="I155" i="1"/>
  <c r="I197" i="1"/>
  <c r="I191" i="1"/>
  <c r="I183" i="1"/>
  <c r="I179" i="1"/>
  <c r="I166" i="1"/>
  <c r="I154" i="1"/>
  <c r="I199" i="1"/>
  <c r="I195" i="1"/>
  <c r="I185" i="1"/>
  <c r="I181" i="1"/>
  <c r="I177" i="1"/>
  <c r="I168" i="1"/>
  <c r="I164" i="1"/>
  <c r="I160" i="1"/>
  <c r="I151" i="1"/>
  <c r="I192" i="1"/>
  <c r="I184" i="1"/>
  <c r="I176" i="1"/>
  <c r="I163" i="1"/>
  <c r="H193" i="1"/>
  <c r="H158" i="1"/>
  <c r="I175" i="1"/>
  <c r="I162" i="1"/>
  <c r="I149" i="1"/>
  <c r="L197" i="1"/>
  <c r="L191" i="1"/>
  <c r="L184" i="1"/>
  <c r="L180" i="1"/>
  <c r="L176" i="1"/>
  <c r="L167" i="1"/>
  <c r="L163" i="1"/>
  <c r="L155" i="1"/>
  <c r="K193" i="1"/>
  <c r="L195" i="1"/>
  <c r="L186" i="1"/>
  <c r="L178" i="1"/>
  <c r="L169" i="1"/>
  <c r="L161" i="1"/>
  <c r="K158" i="1"/>
  <c r="L198" i="1"/>
  <c r="L185" i="1"/>
  <c r="L177" i="1"/>
  <c r="L164" i="1"/>
  <c r="L151" i="1"/>
  <c r="L196" i="1"/>
  <c r="L190" i="1"/>
  <c r="L183" i="1"/>
  <c r="L179" i="1"/>
  <c r="L175" i="1"/>
  <c r="L166" i="1"/>
  <c r="L162" i="1"/>
  <c r="L154" i="1"/>
  <c r="K174" i="1"/>
  <c r="L199" i="1"/>
  <c r="L182" i="1"/>
  <c r="L165" i="1"/>
  <c r="L152" i="1"/>
  <c r="L149" i="1"/>
  <c r="L192" i="1"/>
  <c r="L181" i="1"/>
  <c r="L168" i="1"/>
  <c r="L160" i="1"/>
  <c r="I75" i="1"/>
  <c r="H143" i="1"/>
  <c r="H142" i="1"/>
  <c r="H144" i="1"/>
  <c r="H140" i="1"/>
  <c r="H145" i="1"/>
  <c r="H141" i="1"/>
  <c r="L41" i="1"/>
  <c r="K145" i="1"/>
  <c r="K141" i="1"/>
  <c r="K144" i="1"/>
  <c r="K140" i="1"/>
  <c r="K142" i="1"/>
  <c r="K143" i="1"/>
  <c r="I49" i="1"/>
  <c r="I71" i="1"/>
  <c r="I50" i="1"/>
  <c r="I51" i="1"/>
  <c r="L52" i="1"/>
  <c r="I73" i="1"/>
  <c r="L73" i="1"/>
  <c r="L49" i="1"/>
  <c r="I52" i="1"/>
  <c r="L53" i="1"/>
  <c r="I74" i="1"/>
  <c r="L74" i="1"/>
  <c r="L51" i="1"/>
  <c r="L71" i="1"/>
  <c r="L50" i="1"/>
  <c r="I53" i="1"/>
  <c r="L75" i="1"/>
  <c r="I41" i="1"/>
  <c r="H27" i="1"/>
  <c r="K109" i="1"/>
  <c r="H109" i="1"/>
  <c r="E109" i="1"/>
  <c r="P56" i="1" l="1"/>
  <c r="O58" i="1"/>
  <c r="B136" i="1"/>
  <c r="B126" i="1"/>
  <c r="B109" i="1"/>
  <c r="B19" i="1"/>
  <c r="B15" i="1"/>
  <c r="P58" i="1" l="1"/>
  <c r="O66" i="1"/>
  <c r="C196" i="1"/>
  <c r="C190" i="1"/>
  <c r="C198" i="1"/>
  <c r="C191" i="1"/>
  <c r="B193" i="1"/>
  <c r="C199" i="1"/>
  <c r="C195" i="1"/>
  <c r="C192" i="1"/>
  <c r="C197" i="1"/>
  <c r="B173" i="1"/>
  <c r="B159" i="1"/>
  <c r="B153" i="1"/>
  <c r="C184" i="1"/>
  <c r="C180" i="1"/>
  <c r="C166" i="1"/>
  <c r="C161" i="1"/>
  <c r="C154" i="1"/>
  <c r="B144" i="1"/>
  <c r="B156" i="1"/>
  <c r="C181" i="1"/>
  <c r="C167" i="1"/>
  <c r="C155" i="1"/>
  <c r="C149" i="1"/>
  <c r="B145" i="1"/>
  <c r="B141" i="1"/>
  <c r="B139" i="1"/>
  <c r="B172" i="1"/>
  <c r="B158" i="1"/>
  <c r="B150" i="1"/>
  <c r="C183" i="1"/>
  <c r="C179" i="1"/>
  <c r="C169" i="1"/>
  <c r="C165" i="1"/>
  <c r="C162" i="1"/>
  <c r="C152" i="1"/>
  <c r="B143" i="1"/>
  <c r="B171" i="1"/>
  <c r="B157" i="1"/>
  <c r="C186" i="1"/>
  <c r="C182" i="1"/>
  <c r="C178" i="1"/>
  <c r="C168" i="1"/>
  <c r="C164" i="1"/>
  <c r="C160" i="1"/>
  <c r="C151" i="1"/>
  <c r="B142" i="1"/>
  <c r="B174" i="1"/>
  <c r="B170" i="1"/>
  <c r="C185" i="1"/>
  <c r="C177" i="1"/>
  <c r="C163" i="1"/>
  <c r="C15" i="1"/>
  <c r="C51" i="1"/>
  <c r="B47" i="1"/>
  <c r="C41" i="1"/>
  <c r="C53" i="1"/>
  <c r="C49" i="1"/>
  <c r="B48" i="1"/>
  <c r="C52" i="1"/>
  <c r="B38" i="1"/>
  <c r="B37" i="1"/>
  <c r="B36" i="1"/>
  <c r="B27" i="1"/>
  <c r="B32" i="1"/>
  <c r="B68" i="1"/>
  <c r="L23" i="1"/>
  <c r="C136" i="1"/>
  <c r="C132" i="1"/>
  <c r="C126" i="1"/>
  <c r="C121" i="1"/>
  <c r="C117" i="1"/>
  <c r="C83" i="1"/>
  <c r="C50" i="1"/>
  <c r="B26" i="1"/>
  <c r="C109" i="1"/>
  <c r="C104" i="1"/>
  <c r="C19" i="1"/>
  <c r="C14" i="1"/>
  <c r="F28" i="1"/>
  <c r="C135" i="1"/>
  <c r="C131" i="1"/>
  <c r="C124" i="1"/>
  <c r="C120" i="1"/>
  <c r="C116" i="1"/>
  <c r="C107" i="1"/>
  <c r="C103" i="1"/>
  <c r="C23" i="1"/>
  <c r="C18" i="1"/>
  <c r="C13" i="1"/>
  <c r="C129" i="1"/>
  <c r="C118" i="1"/>
  <c r="C106" i="1"/>
  <c r="C22" i="1"/>
  <c r="C12" i="1"/>
  <c r="C105" i="1"/>
  <c r="C11" i="1"/>
  <c r="C101" i="1"/>
  <c r="C134" i="1"/>
  <c r="C123" i="1"/>
  <c r="C21" i="1"/>
  <c r="C102" i="1"/>
  <c r="C119" i="1"/>
  <c r="C133" i="1"/>
  <c r="C122" i="1"/>
  <c r="C17" i="1"/>
  <c r="C130" i="1"/>
  <c r="C28" i="1"/>
  <c r="C29" i="1"/>
  <c r="O78" i="1" l="1"/>
  <c r="P66" i="1"/>
  <c r="F175" i="1"/>
  <c r="F81" i="1"/>
  <c r="F80" i="1"/>
  <c r="F196" i="1"/>
  <c r="F190" i="1"/>
  <c r="E174" i="1"/>
  <c r="E170" i="1"/>
  <c r="E156" i="1"/>
  <c r="F185" i="1"/>
  <c r="F181" i="1"/>
  <c r="F177" i="1"/>
  <c r="F168" i="1"/>
  <c r="F164" i="1"/>
  <c r="F160" i="1"/>
  <c r="F151" i="1"/>
  <c r="E193" i="1"/>
  <c r="F198" i="1"/>
  <c r="E172" i="1"/>
  <c r="E150" i="1"/>
  <c r="F179" i="1"/>
  <c r="F166" i="1"/>
  <c r="F154" i="1"/>
  <c r="F191" i="1"/>
  <c r="E171" i="1"/>
  <c r="F186" i="1"/>
  <c r="F178" i="1"/>
  <c r="F165" i="1"/>
  <c r="F152" i="1"/>
  <c r="F199" i="1"/>
  <c r="F195" i="1"/>
  <c r="E173" i="1"/>
  <c r="E159" i="1"/>
  <c r="E153" i="1"/>
  <c r="F184" i="1"/>
  <c r="F180" i="1"/>
  <c r="F176" i="1"/>
  <c r="F167" i="1"/>
  <c r="F163" i="1"/>
  <c r="F155" i="1"/>
  <c r="F149" i="1"/>
  <c r="F192" i="1"/>
  <c r="E158" i="1"/>
  <c r="F183" i="1"/>
  <c r="F162" i="1"/>
  <c r="F197" i="1"/>
  <c r="E157" i="1"/>
  <c r="F182" i="1"/>
  <c r="F169" i="1"/>
  <c r="F161" i="1"/>
  <c r="E145" i="1"/>
  <c r="E141" i="1"/>
  <c r="E144" i="1"/>
  <c r="E140" i="1"/>
  <c r="E142" i="1"/>
  <c r="E143" i="1"/>
  <c r="F41" i="1"/>
  <c r="F75" i="1"/>
  <c r="F52" i="1"/>
  <c r="F50" i="1"/>
  <c r="F74" i="1"/>
  <c r="F51" i="1"/>
  <c r="F49" i="1"/>
  <c r="F53" i="1"/>
  <c r="F73" i="1"/>
  <c r="F71" i="1"/>
  <c r="B30" i="1"/>
  <c r="C30" i="1" s="1"/>
  <c r="H173" i="1"/>
  <c r="H153" i="1"/>
  <c r="H133" i="1"/>
  <c r="H129" i="1"/>
  <c r="H121" i="1"/>
  <c r="H117" i="1"/>
  <c r="H38" i="1"/>
  <c r="H11" i="1"/>
  <c r="H172" i="1"/>
  <c r="H159" i="1"/>
  <c r="H139" i="1"/>
  <c r="H132" i="1"/>
  <c r="H124" i="1"/>
  <c r="H120" i="1"/>
  <c r="H116" i="1"/>
  <c r="H48" i="1"/>
  <c r="H37" i="1"/>
  <c r="H26" i="1"/>
  <c r="H29" i="1" s="1"/>
  <c r="H171" i="1"/>
  <c r="H157" i="1"/>
  <c r="H150" i="1"/>
  <c r="H135" i="1"/>
  <c r="H131" i="1"/>
  <c r="H123" i="1"/>
  <c r="H119" i="1"/>
  <c r="H83" i="1"/>
  <c r="H47" i="1"/>
  <c r="H36" i="1"/>
  <c r="I23" i="1"/>
  <c r="H170" i="1"/>
  <c r="H118" i="1"/>
  <c r="H134" i="1"/>
  <c r="H32" i="1"/>
  <c r="H174" i="1"/>
  <c r="H130" i="1"/>
  <c r="H68" i="1"/>
  <c r="H156" i="1"/>
  <c r="H122" i="1"/>
  <c r="E135" i="1"/>
  <c r="E131" i="1"/>
  <c r="E123" i="1"/>
  <c r="E119" i="1"/>
  <c r="E83" i="1"/>
  <c r="E48" i="1"/>
  <c r="E37" i="1"/>
  <c r="E26" i="1"/>
  <c r="E14" i="1"/>
  <c r="F14" i="1" s="1"/>
  <c r="H14" i="1" s="1"/>
  <c r="E129" i="1"/>
  <c r="E117" i="1"/>
  <c r="E134" i="1"/>
  <c r="E130" i="1"/>
  <c r="E122" i="1"/>
  <c r="E118" i="1"/>
  <c r="E68" i="1"/>
  <c r="E47" i="1"/>
  <c r="E36" i="1"/>
  <c r="E13" i="1"/>
  <c r="F13" i="1" s="1"/>
  <c r="H13" i="1" s="1"/>
  <c r="E121" i="1"/>
  <c r="E133" i="1"/>
  <c r="E32" i="1"/>
  <c r="E139" i="1"/>
  <c r="E116" i="1"/>
  <c r="E38" i="1"/>
  <c r="E11" i="1"/>
  <c r="E132" i="1"/>
  <c r="E27" i="1"/>
  <c r="E18" i="1"/>
  <c r="F18" i="1" s="1"/>
  <c r="H18" i="1" s="1"/>
  <c r="E120" i="1"/>
  <c r="E124" i="1"/>
  <c r="E17" i="1"/>
  <c r="E12" i="1"/>
  <c r="F12" i="1" s="1"/>
  <c r="H12" i="1" s="1"/>
  <c r="F23" i="1"/>
  <c r="F21" i="1"/>
  <c r="H21" i="1" s="1"/>
  <c r="I21" i="1" s="1"/>
  <c r="F22" i="1"/>
  <c r="H22" i="1" s="1"/>
  <c r="I22" i="1" s="1"/>
  <c r="O84" i="1" l="1"/>
  <c r="P78" i="1"/>
  <c r="H146" i="1"/>
  <c r="E19" i="1"/>
  <c r="F19" i="1" s="1"/>
  <c r="F17" i="1"/>
  <c r="H17" i="1" s="1"/>
  <c r="H19" i="1" s="1"/>
  <c r="I19" i="1" s="1"/>
  <c r="E126" i="1"/>
  <c r="E187" i="1"/>
  <c r="H126" i="1"/>
  <c r="E146" i="1"/>
  <c r="H39" i="1"/>
  <c r="H200" i="1"/>
  <c r="E15" i="1"/>
  <c r="F15" i="1" s="1"/>
  <c r="E39" i="1"/>
  <c r="E136" i="1"/>
  <c r="H15" i="1"/>
  <c r="I15" i="1" s="1"/>
  <c r="H136" i="1"/>
  <c r="P84" i="1" l="1"/>
  <c r="O88" i="1"/>
  <c r="H63" i="1"/>
  <c r="I63" i="1" s="1"/>
  <c r="I200" i="1"/>
  <c r="E62" i="1"/>
  <c r="F62" i="1" s="1"/>
  <c r="F187" i="1"/>
  <c r="E61" i="1"/>
  <c r="F61" i="1" s="1"/>
  <c r="F146" i="1"/>
  <c r="H61" i="1"/>
  <c r="I61" i="1" s="1"/>
  <c r="I146" i="1"/>
  <c r="E42" i="1"/>
  <c r="E44" i="1" s="1"/>
  <c r="F39" i="1"/>
  <c r="I39" i="1"/>
  <c r="O111" i="1" l="1"/>
  <c r="P111" i="1" s="1"/>
  <c r="P88" i="1"/>
  <c r="F42" i="1"/>
  <c r="E54" i="1"/>
  <c r="F54" i="1" s="1"/>
  <c r="E30" i="1"/>
  <c r="F30" i="1" l="1"/>
  <c r="H30" i="1" l="1"/>
  <c r="I30" i="1" s="1"/>
  <c r="E56" i="1" l="1"/>
  <c r="K139" i="1"/>
  <c r="K36" i="1"/>
  <c r="K116" i="1"/>
  <c r="K18" i="1"/>
  <c r="K21" i="1"/>
  <c r="K17" i="1"/>
  <c r="K19" i="1"/>
  <c r="K12" i="1"/>
  <c r="K14" i="1"/>
  <c r="K13" i="1"/>
  <c r="K27" i="1"/>
  <c r="K124" i="1"/>
  <c r="K171" i="1"/>
  <c r="K32" i="1"/>
  <c r="K121" i="1"/>
  <c r="K133" i="1"/>
  <c r="K153" i="1"/>
  <c r="K159" i="1"/>
  <c r="K172" i="1"/>
  <c r="K68" i="1"/>
  <c r="K37" i="1"/>
  <c r="K118" i="1"/>
  <c r="K122" i="1"/>
  <c r="K130" i="1"/>
  <c r="K134" i="1"/>
  <c r="K173" i="1"/>
  <c r="K48" i="1"/>
  <c r="K120" i="1"/>
  <c r="K129" i="1"/>
  <c r="K132" i="1"/>
  <c r="K117" i="1"/>
  <c r="K38" i="1"/>
  <c r="K47" i="1"/>
  <c r="K83" i="1"/>
  <c r="K119" i="1"/>
  <c r="K123" i="1"/>
  <c r="K131" i="1"/>
  <c r="K135" i="1"/>
  <c r="K150" i="1"/>
  <c r="K170" i="1"/>
  <c r="K26" i="1"/>
  <c r="K29" i="1" s="1"/>
  <c r="K22" i="1"/>
  <c r="K11" i="1"/>
  <c r="K30" i="1" l="1"/>
  <c r="K15" i="1"/>
  <c r="L15" i="1" s="1"/>
  <c r="K146" i="1"/>
  <c r="K136" i="1"/>
  <c r="K76" i="1"/>
  <c r="L76" i="1" s="1"/>
  <c r="F56" i="1"/>
  <c r="E58" i="1"/>
  <c r="K200" i="1"/>
  <c r="K39" i="1"/>
  <c r="L39" i="1" s="1"/>
  <c r="K126" i="1"/>
  <c r="L30" i="1"/>
  <c r="K42" i="1" l="1"/>
  <c r="K44" i="1" s="1"/>
  <c r="K54" i="1" s="1"/>
  <c r="K63" i="1"/>
  <c r="L63" i="1" s="1"/>
  <c r="L200" i="1"/>
  <c r="K61" i="1"/>
  <c r="L61" i="1" s="1"/>
  <c r="L146" i="1"/>
  <c r="F58" i="1"/>
  <c r="L42" i="1" l="1"/>
  <c r="L54" i="1"/>
  <c r="K56" i="1"/>
  <c r="K58" i="1" l="1"/>
  <c r="L56" i="1"/>
  <c r="L58" i="1" l="1"/>
  <c r="H42" i="1" l="1"/>
  <c r="H44" i="1" s="1"/>
  <c r="H54" i="1" l="1"/>
  <c r="I54" i="1" s="1"/>
  <c r="H56" i="1" l="1"/>
  <c r="I56" i="1" l="1"/>
  <c r="H58" i="1"/>
  <c r="I58" i="1" l="1"/>
  <c r="B39" i="1" l="1"/>
  <c r="B42" i="1" s="1"/>
  <c r="B44" i="1" s="1"/>
  <c r="C42" i="1" l="1"/>
  <c r="C39" i="1"/>
  <c r="B54" i="1" l="1"/>
  <c r="C54" i="1" s="1"/>
  <c r="B56" i="1" l="1"/>
  <c r="B58" i="1" l="1"/>
  <c r="C56" i="1"/>
  <c r="C58" i="1" l="1"/>
  <c r="E76" i="1" l="1"/>
  <c r="F76" i="1" l="1"/>
  <c r="H76" i="1" l="1"/>
  <c r="I76" i="1" l="1"/>
  <c r="B146" i="1" l="1"/>
  <c r="B61" i="1" l="1"/>
  <c r="C146" i="1"/>
  <c r="C61" i="1"/>
  <c r="B187" i="1"/>
  <c r="B62" i="1" s="1"/>
  <c r="C62" i="1" l="1"/>
  <c r="C187" i="1"/>
  <c r="H187" i="1" l="1"/>
  <c r="H62" i="1" l="1"/>
  <c r="H64" i="1" s="1"/>
  <c r="I187" i="1"/>
  <c r="I62" i="1" l="1"/>
  <c r="I64" i="1"/>
  <c r="H66" i="1"/>
  <c r="I66" i="1" l="1"/>
  <c r="H78" i="1"/>
  <c r="H84" i="1" l="1"/>
  <c r="H88" i="1" s="1"/>
  <c r="I78" i="1"/>
  <c r="I88" i="1" l="1"/>
  <c r="H111" i="1"/>
  <c r="I111" i="1" s="1"/>
  <c r="E200" i="1" l="1"/>
  <c r="E63" i="1" l="1"/>
  <c r="F200" i="1"/>
  <c r="F63" i="1"/>
  <c r="E64" i="1"/>
  <c r="F64" i="1" l="1"/>
  <c r="E66" i="1"/>
  <c r="F66" i="1" l="1"/>
  <c r="E78" i="1"/>
  <c r="E84" i="1" l="1"/>
  <c r="E88" i="1" s="1"/>
  <c r="F78" i="1"/>
  <c r="F88" i="1" l="1"/>
  <c r="E111" i="1"/>
  <c r="F111" i="1" s="1"/>
  <c r="B200" i="1"/>
  <c r="B63" i="1" s="1"/>
  <c r="B64" i="1" l="1"/>
  <c r="C63" i="1"/>
  <c r="C200" i="1"/>
  <c r="C64" i="1" l="1"/>
  <c r="B66" i="1"/>
  <c r="C66" i="1" l="1"/>
  <c r="K187" i="1" l="1"/>
  <c r="K62" i="1" l="1"/>
  <c r="L187" i="1"/>
  <c r="K64" i="1" l="1"/>
  <c r="L62" i="1"/>
  <c r="L64" i="1" l="1"/>
  <c r="K66" i="1"/>
  <c r="K78" i="1" l="1"/>
  <c r="L66" i="1"/>
  <c r="L78" i="1" l="1"/>
  <c r="K84" i="1"/>
  <c r="K88" i="1" s="1"/>
  <c r="L84" i="1" l="1"/>
  <c r="K111" i="1" l="1"/>
  <c r="L111" i="1" s="1"/>
  <c r="L88" i="1"/>
  <c r="B76" i="1" l="1"/>
  <c r="B78" i="1" s="1"/>
  <c r="C78" i="1" l="1"/>
  <c r="B84" i="1"/>
  <c r="C76" i="1"/>
  <c r="B88" i="1" l="1"/>
  <c r="C84" i="1"/>
  <c r="C88" i="1" l="1"/>
  <c r="B111" i="1"/>
  <c r="C111" i="1" s="1"/>
</calcChain>
</file>

<file path=xl/sharedStrings.xml><?xml version="1.0" encoding="utf-8"?>
<sst xmlns="http://schemas.openxmlformats.org/spreadsheetml/2006/main" count="192" uniqueCount="172">
  <si>
    <t>Current Period</t>
  </si>
  <si>
    <t>Current Year</t>
  </si>
  <si>
    <t>$</t>
  </si>
  <si>
    <t>%</t>
  </si>
  <si>
    <t>Sales</t>
  </si>
  <si>
    <t>Food Sales</t>
  </si>
  <si>
    <t>Catering Sales</t>
  </si>
  <si>
    <t>Manager Meals</t>
  </si>
  <si>
    <t>Employee Discounts/Meals</t>
  </si>
  <si>
    <t>Total Food Sales</t>
  </si>
  <si>
    <t>Beverage Sales</t>
  </si>
  <si>
    <t>Catering Beverage Sales</t>
  </si>
  <si>
    <t>Total Beverage Sales</t>
  </si>
  <si>
    <t>Merchandise Sales</t>
  </si>
  <si>
    <t>Tip Income</t>
  </si>
  <si>
    <t>Total Sales</t>
  </si>
  <si>
    <t>Cost Of Goods</t>
  </si>
  <si>
    <t>Food Cost</t>
  </si>
  <si>
    <t>Beverage Cost</t>
  </si>
  <si>
    <t>Merchandise Cost</t>
  </si>
  <si>
    <t>Rebate Income</t>
  </si>
  <si>
    <t>Total Cost Of Goods</t>
  </si>
  <si>
    <t>Total Packaging</t>
  </si>
  <si>
    <t>Labor &amp; Benefits</t>
  </si>
  <si>
    <t>Crew Labor</t>
  </si>
  <si>
    <t>FOH Wages</t>
  </si>
  <si>
    <t>BOH Wages</t>
  </si>
  <si>
    <t>OT Wages</t>
  </si>
  <si>
    <t>Total Crew Labor</t>
  </si>
  <si>
    <t>Manager Salaries</t>
  </si>
  <si>
    <t>Total Wages &amp; Salaries</t>
  </si>
  <si>
    <t>Manager Bonus</t>
  </si>
  <si>
    <t>Payroll Taxes</t>
  </si>
  <si>
    <t>Workers Comp Insurance</t>
  </si>
  <si>
    <t>Group Insurance</t>
  </si>
  <si>
    <t>401K Match</t>
  </si>
  <si>
    <t>Other Benefits</t>
  </si>
  <si>
    <t>Contract Labor</t>
  </si>
  <si>
    <t>Total Labor &amp; Benefits</t>
  </si>
  <si>
    <t>Total Prime Cost</t>
  </si>
  <si>
    <t>Gross Profit</t>
  </si>
  <si>
    <t>Operating Expenses</t>
  </si>
  <si>
    <t>Marketing &amp; Advertising</t>
  </si>
  <si>
    <t>Controllable Expenses</t>
  </si>
  <si>
    <t>Non-Controllable Expenses</t>
  </si>
  <si>
    <t>Total Operating Expenses</t>
  </si>
  <si>
    <t>Operating Profit</t>
  </si>
  <si>
    <t>Royalty Fees</t>
  </si>
  <si>
    <t>Occupancy Costs</t>
  </si>
  <si>
    <t>Minimum Rent</t>
  </si>
  <si>
    <t>Rent %</t>
  </si>
  <si>
    <t>CAM</t>
  </si>
  <si>
    <t>Insurance Property/Liability</t>
  </si>
  <si>
    <t>Property Taxes</t>
  </si>
  <si>
    <t>Total Occupancy Costs</t>
  </si>
  <si>
    <t>Store Level EBITDA</t>
  </si>
  <si>
    <t>Store Pre-opening Expenses</t>
  </si>
  <si>
    <t>Store Miscellaneous Income</t>
  </si>
  <si>
    <t>Restaurant Profit</t>
  </si>
  <si>
    <t>General &amp; Administrative Expenses</t>
  </si>
  <si>
    <t>Offset Store History</t>
  </si>
  <si>
    <t>(Gain)/Loss on Sales of Assets</t>
  </si>
  <si>
    <t>(Gain)/Loss on Sale Lease Back</t>
  </si>
  <si>
    <t>Store Remodel</t>
  </si>
  <si>
    <t>Start Up Cost</t>
  </si>
  <si>
    <t>Acquistion Cost</t>
  </si>
  <si>
    <t>Deferred Rent</t>
  </si>
  <si>
    <t>Interest Expense/Monitoring Fee</t>
  </si>
  <si>
    <t>Interest Income</t>
  </si>
  <si>
    <t>Impairment Expense</t>
  </si>
  <si>
    <t>Specified Equipment</t>
  </si>
  <si>
    <t>Debt Extinguishment</t>
  </si>
  <si>
    <t>Miscellaneous Income</t>
  </si>
  <si>
    <t>Transaction Fees</t>
  </si>
  <si>
    <t>Audit Adjustments Prior Years</t>
  </si>
  <si>
    <t>Amortization of Startup Costs/Loan Fees</t>
  </si>
  <si>
    <t>Depreciation Expense</t>
  </si>
  <si>
    <t>Income Tax Expense</t>
  </si>
  <si>
    <t>Total Other</t>
  </si>
  <si>
    <t>Net Income</t>
  </si>
  <si>
    <t>Cost of Goods Sold</t>
  </si>
  <si>
    <t>Bread</t>
  </si>
  <si>
    <t>Dairy</t>
  </si>
  <si>
    <t>Desserts</t>
  </si>
  <si>
    <t>Dressing &amp; Spreads</t>
  </si>
  <si>
    <t>Other Grocery</t>
  </si>
  <si>
    <t>Meat Poultry</t>
  </si>
  <si>
    <t>Meat Protein</t>
  </si>
  <si>
    <t>Produce</t>
  </si>
  <si>
    <t>Soups</t>
  </si>
  <si>
    <t>Fuel Surcharge</t>
  </si>
  <si>
    <t>Total Food Cost</t>
  </si>
  <si>
    <t>Packaging</t>
  </si>
  <si>
    <t>Napkins</t>
  </si>
  <si>
    <t>Catering Packaging</t>
  </si>
  <si>
    <t>All Other Packaging</t>
  </si>
  <si>
    <t>Plastic Utensils</t>
  </si>
  <si>
    <t>Plates, Bowls, Lids</t>
  </si>
  <si>
    <t>Cups, Lids</t>
  </si>
  <si>
    <t>Foam Containers</t>
  </si>
  <si>
    <t xml:space="preserve">Marketing &amp; Advertising </t>
  </si>
  <si>
    <t>Corporate Ad Fee</t>
  </si>
  <si>
    <t>Media Advertising Expense</t>
  </si>
  <si>
    <t>Print Advertising Expense</t>
  </si>
  <si>
    <t>Sponsorships/Donations</t>
  </si>
  <si>
    <t>Local Store Marketing</t>
  </si>
  <si>
    <t>Menus</t>
  </si>
  <si>
    <t>Advertising - Other</t>
  </si>
  <si>
    <t>Total Marketing &amp; Advertising</t>
  </si>
  <si>
    <t>Cash (Over)/Short</t>
  </si>
  <si>
    <t>3rd Party Fees</t>
  </si>
  <si>
    <t>Dues &amp; Subscriptions</t>
  </si>
  <si>
    <t>Delivery Fee</t>
  </si>
  <si>
    <t>Laundry</t>
  </si>
  <si>
    <t>Postage/Express Mail</t>
  </si>
  <si>
    <t>Printing</t>
  </si>
  <si>
    <t>Repairs - Building</t>
  </si>
  <si>
    <t>Repairs - Equipment</t>
  </si>
  <si>
    <t>Maintenance - Floors</t>
  </si>
  <si>
    <t>Maintenance - Other</t>
  </si>
  <si>
    <t>Maintenance - POS/Software</t>
  </si>
  <si>
    <t>Maintenance - Landscape</t>
  </si>
  <si>
    <t>Maintenance - Filter Service</t>
  </si>
  <si>
    <t>Maintenance - Window Cleaning</t>
  </si>
  <si>
    <t>Maintenance - Knife Sharpener</t>
  </si>
  <si>
    <t>Maintenance - Restroom Service</t>
  </si>
  <si>
    <t>Maintenance - Grease Trap</t>
  </si>
  <si>
    <t>Recruiting</t>
  </si>
  <si>
    <t>Store Meetings</t>
  </si>
  <si>
    <t>Supplies - Plateware</t>
  </si>
  <si>
    <t>Supplies - Condiments</t>
  </si>
  <si>
    <t>Supplies - Cleaning/Chemicals</t>
  </si>
  <si>
    <t>Supplies - Office</t>
  </si>
  <si>
    <t>Supplies - Operating/Kit</t>
  </si>
  <si>
    <t>Supplies - Hotel Restaurant Supply</t>
  </si>
  <si>
    <t>Supplies - POS Equipment</t>
  </si>
  <si>
    <t>Supplies - Light Bulbs</t>
  </si>
  <si>
    <t>Supplies - Printing</t>
  </si>
  <si>
    <t>Supplies - Daymark</t>
  </si>
  <si>
    <t>Supplies - Water Softner</t>
  </si>
  <si>
    <t>Telephone</t>
  </si>
  <si>
    <t>Television</t>
  </si>
  <si>
    <t>Travel Mileage</t>
  </si>
  <si>
    <t>Trash Removal</t>
  </si>
  <si>
    <t>Utilities</t>
  </si>
  <si>
    <t>Uniform Expense</t>
  </si>
  <si>
    <t>Miscellaneous</t>
  </si>
  <si>
    <t>Total Controllable Expenses</t>
  </si>
  <si>
    <t>Non-Controllable Expense</t>
  </si>
  <si>
    <t>Bad Debt Expense</t>
  </si>
  <si>
    <t>Robbery/Theft</t>
  </si>
  <si>
    <t>Bank Charges</t>
  </si>
  <si>
    <t>Credit Card Fees</t>
  </si>
  <si>
    <t>Credit Card Fee Adjustmen</t>
  </si>
  <si>
    <t>Gift Card Fees</t>
  </si>
  <si>
    <t>Music Expense</t>
  </si>
  <si>
    <t>Security Expense</t>
  </si>
  <si>
    <t>Equipement Lease/Rental</t>
  </si>
  <si>
    <t>Taxes &amp; Permits</t>
  </si>
  <si>
    <t>Total Non-Controllable Expenses</t>
  </si>
  <si>
    <t>Weekly Sales</t>
  </si>
  <si>
    <t>G&amp;A Above store overhead</t>
  </si>
  <si>
    <t>Debt Service</t>
  </si>
  <si>
    <t>Cash Flow Assuming no Capx</t>
  </si>
  <si>
    <t>deferred</t>
  </si>
  <si>
    <t>half rent then no rent</t>
  </si>
  <si>
    <t>Reduce Crew/Mngr Wages</t>
  </si>
  <si>
    <t>this is pay reduction</t>
  </si>
  <si>
    <t>payroll tax may be waived</t>
  </si>
  <si>
    <t>MCA Cash Flow amendable model from COMPEL4</t>
  </si>
  <si>
    <t>all blue fields are amendable</t>
  </si>
  <si>
    <t>Sales Retained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</si>
</sst>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#,##0.0"/>
    <numFmt numFmtId="165" formatCode="&quot;$&quot;#,##0"/>
  </numFmts>
  <fonts count="10" x14ac:knownFonts="1">
    <font>
      <sz val="8.85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8.85"/>
      <color rgb="FF000000"/>
      <name val="Times New Roman"/>
      <family val="1"/>
    </font>
    <font>
      <sz val="8.85"/>
      <color rgb="FF000000"/>
      <name val="Times New Roman"/>
      <family val="1"/>
    </font>
    <font>
      <sz val="12"/>
      <color rgb="FF000000"/>
      <name val="Times New Roman"/>
      <family val="1"/>
    </font>
    <font>
      <b/>
      <sz val="8.85"/>
      <color rgb="FF000000"/>
      <name val="Arial"/>
      <family val="2"/>
    </font>
    <font>
      <sz val="11"/>
      <color rgb="FF000000"/>
      <name val="Arial"/>
      <family val="2"/>
    </font>
    <font>
      <sz val="14"/>
      <color rgb="FF000000"/>
      <name val="Arial"/>
      <family val="2"/>
    </font>
    <font>
      <sz val="1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Alignment="0"/>
  </cellStyleXfs>
  <cellXfs count="6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left" wrapText="1" indent="2"/>
    </xf>
    <xf numFmtId="3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right" wrapText="1"/>
    </xf>
    <xf numFmtId="3" fontId="1" fillId="0" borderId="2" xfId="0" applyNumberFormat="1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right" wrapText="1"/>
    </xf>
    <xf numFmtId="164" fontId="1" fillId="0" borderId="3" xfId="0" applyNumberFormat="1" applyFont="1" applyBorder="1" applyAlignment="1">
      <alignment horizontal="right" wrapText="1"/>
    </xf>
    <xf numFmtId="164" fontId="1" fillId="0" borderId="4" xfId="0" applyNumberFormat="1" applyFont="1" applyBorder="1" applyAlignment="1">
      <alignment horizontal="right" wrapText="1"/>
    </xf>
    <xf numFmtId="164" fontId="1" fillId="0" borderId="5" xfId="0" applyNumberFormat="1" applyFont="1" applyBorder="1" applyAlignment="1">
      <alignment horizontal="right" wrapText="1"/>
    </xf>
    <xf numFmtId="164" fontId="1" fillId="0" borderId="6" xfId="0" applyNumberFormat="1" applyFont="1" applyBorder="1" applyAlignment="1">
      <alignment horizontal="right" wrapText="1"/>
    </xf>
    <xf numFmtId="9" fontId="1" fillId="0" borderId="0" xfId="0" applyNumberFormat="1" applyFont="1"/>
    <xf numFmtId="3" fontId="1" fillId="0" borderId="3" xfId="0" applyNumberFormat="1" applyFont="1" applyBorder="1" applyAlignment="1">
      <alignment horizontal="right" wrapText="1"/>
    </xf>
    <xf numFmtId="0" fontId="6" fillId="0" borderId="0" xfId="0" applyFont="1"/>
    <xf numFmtId="3" fontId="1" fillId="0" borderId="0" xfId="0" applyNumberFormat="1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Border="1" applyAlignment="1"/>
    <xf numFmtId="0" fontId="0" fillId="0" borderId="0" xfId="0" applyAlignment="1"/>
    <xf numFmtId="165" fontId="1" fillId="0" borderId="0" xfId="0" applyNumberFormat="1" applyFont="1" applyBorder="1" applyAlignment="1"/>
    <xf numFmtId="165" fontId="0" fillId="0" borderId="0" xfId="0" applyNumberFormat="1" applyAlignment="1"/>
    <xf numFmtId="3" fontId="2" fillId="2" borderId="0" xfId="0" applyNumberFormat="1" applyFont="1" applyFill="1" applyAlignment="1">
      <alignment horizontal="right" wrapText="1"/>
    </xf>
    <xf numFmtId="164" fontId="2" fillId="2" borderId="0" xfId="0" applyNumberFormat="1" applyFont="1" applyFill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Alignment="1">
      <alignment horizontal="right" wrapText="1"/>
    </xf>
    <xf numFmtId="165" fontId="1" fillId="2" borderId="0" xfId="0" applyNumberFormat="1" applyFont="1" applyFill="1" applyBorder="1" applyAlignment="1"/>
    <xf numFmtId="6" fontId="1" fillId="2" borderId="0" xfId="0" applyNumberFormat="1" applyFont="1" applyFill="1" applyBorder="1" applyAlignment="1"/>
    <xf numFmtId="164" fontId="2" fillId="0" borderId="0" xfId="0" applyNumberFormat="1" applyFont="1" applyFill="1" applyAlignment="1">
      <alignment horizontal="right" wrapText="1"/>
    </xf>
    <xf numFmtId="164" fontId="1" fillId="0" borderId="3" xfId="0" applyNumberFormat="1" applyFont="1" applyFill="1" applyBorder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0" fillId="0" borderId="0" xfId="0" applyBorder="1"/>
    <xf numFmtId="3" fontId="1" fillId="0" borderId="6" xfId="0" applyNumberFormat="1" applyFont="1" applyBorder="1" applyAlignment="1">
      <alignment horizontal="right" wrapText="1"/>
    </xf>
    <xf numFmtId="3" fontId="1" fillId="2" borderId="0" xfId="0" applyNumberFormat="1" applyFont="1" applyFill="1" applyAlignment="1">
      <alignment horizontal="right" wrapText="1"/>
    </xf>
    <xf numFmtId="0" fontId="1" fillId="0" borderId="1" xfId="0" applyFont="1" applyBorder="1" applyAlignment="1">
      <alignment horizontal="center"/>
    </xf>
    <xf numFmtId="0" fontId="0" fillId="3" borderId="0" xfId="0" applyFill="1"/>
    <xf numFmtId="0" fontId="1" fillId="3" borderId="0" xfId="0" applyFont="1" applyFill="1" applyAlignment="1">
      <alignment horizontal="left" wrapText="1"/>
    </xf>
    <xf numFmtId="3" fontId="1" fillId="3" borderId="0" xfId="0" applyNumberFormat="1" applyFont="1" applyFill="1" applyAlignment="1">
      <alignment horizontal="right" wrapText="1"/>
    </xf>
    <xf numFmtId="164" fontId="1" fillId="3" borderId="0" xfId="0" applyNumberFormat="1" applyFont="1" applyFill="1" applyAlignment="1">
      <alignment horizontal="right" wrapText="1"/>
    </xf>
    <xf numFmtId="0" fontId="2" fillId="0" borderId="0" xfId="0" applyFont="1"/>
    <xf numFmtId="0" fontId="2" fillId="3" borderId="0" xfId="0" applyFont="1" applyFill="1"/>
    <xf numFmtId="0" fontId="9" fillId="0" borderId="0" xfId="0" applyFont="1"/>
    <xf numFmtId="0" fontId="7" fillId="0" borderId="0" xfId="0" applyFont="1"/>
    <xf numFmtId="0" fontId="1" fillId="0" borderId="1" xfId="0" applyFont="1" applyBorder="1" applyAlignment="1">
      <alignment horizontal="center"/>
    </xf>
    <xf numFmtId="0" fontId="8" fillId="0" borderId="0" xfId="0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EFE40-5C53-4FC0-9BD8-12D85410F964}">
  <dimension ref="A1:Q218"/>
  <sheetViews>
    <sheetView tabSelected="1" topLeftCell="A46" zoomScale="82" zoomScaleNormal="82" workbookViewId="0">
      <selection activeCell="L58" sqref="L58"/>
    </sheetView>
  </sheetViews>
  <sheetFormatPr defaultRowHeight="12" x14ac:dyDescent="0.2"/>
  <cols>
    <col min="1" max="1" width="34.85546875" customWidth="1"/>
    <col min="2" max="2" width="12.7109375" bestFit="1" customWidth="1"/>
    <col min="3" max="3" width="9.140625" bestFit="1" customWidth="1"/>
    <col min="5" max="5" width="12" bestFit="1" customWidth="1"/>
    <col min="8" max="8" width="12" bestFit="1" customWidth="1"/>
    <col min="11" max="11" width="12" bestFit="1" customWidth="1"/>
    <col min="13" max="13" width="4.5703125" customWidth="1"/>
    <col min="14" max="14" width="28.140625" customWidth="1"/>
    <col min="15" max="15" width="12" bestFit="1" customWidth="1"/>
    <col min="16" max="16" width="12.140625" bestFit="1" customWidth="1"/>
  </cols>
  <sheetData>
    <row r="1" spans="1:16" ht="25.9" customHeight="1" x14ac:dyDescent="0.35">
      <c r="B1" s="59" t="s">
        <v>169</v>
      </c>
    </row>
    <row r="2" spans="1:16" ht="13.35" customHeight="1" x14ac:dyDescent="0.35">
      <c r="B2" s="59"/>
    </row>
    <row r="3" spans="1:16" ht="14.25" x14ac:dyDescent="0.2">
      <c r="B3" s="60" t="s">
        <v>170</v>
      </c>
    </row>
    <row r="4" spans="1:16" ht="15.75" x14ac:dyDescent="0.25">
      <c r="B4" s="27">
        <v>1</v>
      </c>
      <c r="E4" s="27">
        <v>0.75</v>
      </c>
      <c r="H4" s="27">
        <v>0.5</v>
      </c>
      <c r="K4" s="27">
        <v>0.25</v>
      </c>
      <c r="N4" s="33" t="s">
        <v>171</v>
      </c>
      <c r="O4" s="27">
        <v>0</v>
      </c>
    </row>
    <row r="5" spans="1:16" ht="15.75" x14ac:dyDescent="0.25">
      <c r="B5" s="61" t="s">
        <v>0</v>
      </c>
      <c r="C5" s="61"/>
      <c r="E5" s="61" t="s">
        <v>0</v>
      </c>
      <c r="F5" s="61"/>
      <c r="H5" s="61" t="s">
        <v>0</v>
      </c>
      <c r="I5" s="61"/>
      <c r="K5" s="61" t="s">
        <v>0</v>
      </c>
      <c r="L5" s="61"/>
      <c r="O5" s="61" t="s">
        <v>0</v>
      </c>
      <c r="P5" s="61"/>
    </row>
    <row r="7" spans="1:16" ht="15.75" x14ac:dyDescent="0.25">
      <c r="B7" s="61" t="s">
        <v>1</v>
      </c>
      <c r="C7" s="61"/>
      <c r="E7" s="61" t="s">
        <v>1</v>
      </c>
      <c r="F7" s="61"/>
      <c r="H7" s="61" t="s">
        <v>1</v>
      </c>
      <c r="I7" s="61"/>
      <c r="K7" s="61" t="s">
        <v>1</v>
      </c>
      <c r="L7" s="61"/>
      <c r="O7" s="61" t="s">
        <v>1</v>
      </c>
      <c r="P7" s="61"/>
    </row>
    <row r="8" spans="1:16" ht="15.75" x14ac:dyDescent="0.25">
      <c r="B8" s="1" t="s">
        <v>2</v>
      </c>
      <c r="C8" s="1" t="s">
        <v>3</v>
      </c>
      <c r="E8" s="1" t="s">
        <v>2</v>
      </c>
      <c r="F8" s="1" t="s">
        <v>3</v>
      </c>
      <c r="H8" s="1" t="s">
        <v>2</v>
      </c>
      <c r="I8" s="1" t="s">
        <v>3</v>
      </c>
      <c r="K8" s="1" t="s">
        <v>2</v>
      </c>
      <c r="L8" s="1" t="s">
        <v>3</v>
      </c>
      <c r="O8" s="52" t="s">
        <v>2</v>
      </c>
      <c r="P8" s="52" t="s">
        <v>3</v>
      </c>
    </row>
    <row r="9" spans="1:16" ht="15.75" x14ac:dyDescent="0.25">
      <c r="A9" s="33" t="s">
        <v>160</v>
      </c>
      <c r="B9" s="44">
        <v>34000</v>
      </c>
      <c r="C9" s="34"/>
      <c r="D9" s="35"/>
      <c r="E9" s="43">
        <f>+B9*75%</f>
        <v>25500</v>
      </c>
      <c r="F9" s="34"/>
      <c r="G9" s="35"/>
      <c r="H9" s="43">
        <f>+B9*H4</f>
        <v>17000</v>
      </c>
      <c r="I9" s="36"/>
      <c r="J9" s="37"/>
      <c r="K9" s="43">
        <f>+B9*K4</f>
        <v>8500</v>
      </c>
      <c r="L9" s="32"/>
      <c r="O9" s="43">
        <v>500</v>
      </c>
      <c r="P9" s="32"/>
    </row>
    <row r="10" spans="1:16" ht="15.75" x14ac:dyDescent="0.25">
      <c r="A10" s="2" t="s">
        <v>4</v>
      </c>
      <c r="B10" s="3"/>
      <c r="C10" s="3"/>
      <c r="E10" s="3"/>
      <c r="F10" s="3"/>
      <c r="H10" s="3"/>
      <c r="I10" s="3"/>
      <c r="K10" s="3"/>
      <c r="L10" s="3"/>
      <c r="O10" s="3"/>
      <c r="P10" s="3"/>
    </row>
    <row r="11" spans="1:16" ht="15" x14ac:dyDescent="0.2">
      <c r="A11" s="4" t="s">
        <v>5</v>
      </c>
      <c r="B11" s="5">
        <f>136935.72-15000-12141</f>
        <v>109794.72</v>
      </c>
      <c r="C11" s="6">
        <f>+B11/$B$23*100</f>
        <v>80.731411764705882</v>
      </c>
      <c r="E11" s="5">
        <f>+$E$23*F11%</f>
        <v>79764</v>
      </c>
      <c r="F11" s="6">
        <v>78.2</v>
      </c>
      <c r="H11" s="5">
        <f>+$H$23*F11%</f>
        <v>53176</v>
      </c>
      <c r="I11" s="6">
        <v>78.2</v>
      </c>
      <c r="K11" s="5">
        <f>+$K$23*L11%</f>
        <v>26588</v>
      </c>
      <c r="L11" s="6">
        <v>78.2</v>
      </c>
      <c r="O11" s="5">
        <f>+$O$23*P11%</f>
        <v>1564</v>
      </c>
      <c r="P11" s="6">
        <v>78.2</v>
      </c>
    </row>
    <row r="12" spans="1:16" ht="15" x14ac:dyDescent="0.2">
      <c r="A12" s="4" t="s">
        <v>6</v>
      </c>
      <c r="B12" s="5">
        <f>19354.6-5000</f>
        <v>14354.599999999999</v>
      </c>
      <c r="C12" s="6">
        <f t="shared" ref="C12:C15" si="0">+B12/$B$23*100</f>
        <v>10.554852941176469</v>
      </c>
      <c r="E12" s="5">
        <f>+E23*C12%</f>
        <v>10765.949999999997</v>
      </c>
      <c r="F12" s="6">
        <f>+E12/$E$23*100</f>
        <v>10.554852941176469</v>
      </c>
      <c r="H12" s="5">
        <f t="shared" ref="H12:H14" si="1">+$H$23*F12%</f>
        <v>7177.2999999999984</v>
      </c>
      <c r="I12" s="6">
        <v>11.1</v>
      </c>
      <c r="K12" s="5">
        <f t="shared" ref="K12:K14" si="2">+$K$23*L12%</f>
        <v>3774</v>
      </c>
      <c r="L12" s="6">
        <v>11.1</v>
      </c>
      <c r="O12" s="5">
        <f t="shared" ref="O12:O14" si="3">+$O$23*P12%</f>
        <v>222</v>
      </c>
      <c r="P12" s="6">
        <v>11.1</v>
      </c>
    </row>
    <row r="13" spans="1:16" ht="15" x14ac:dyDescent="0.2">
      <c r="A13" s="4" t="s">
        <v>7</v>
      </c>
      <c r="B13" s="5">
        <v>-2077.85</v>
      </c>
      <c r="C13" s="6">
        <f t="shared" si="0"/>
        <v>-1.527830882352941</v>
      </c>
      <c r="E13" s="5">
        <f>+E23*C13%</f>
        <v>-1558.3874999999996</v>
      </c>
      <c r="F13" s="6">
        <f>+E13/$E$23*100</f>
        <v>-1.5278308823529407</v>
      </c>
      <c r="H13" s="5">
        <f t="shared" si="1"/>
        <v>-1038.9249999999997</v>
      </c>
      <c r="I13" s="6">
        <v>-1.2</v>
      </c>
      <c r="K13" s="5">
        <f t="shared" si="2"/>
        <v>-408</v>
      </c>
      <c r="L13" s="6">
        <v>-1.2</v>
      </c>
      <c r="O13" s="5">
        <f t="shared" si="3"/>
        <v>-24</v>
      </c>
      <c r="P13" s="6">
        <v>-1.2</v>
      </c>
    </row>
    <row r="14" spans="1:16" ht="15" x14ac:dyDescent="0.2">
      <c r="A14" s="4" t="s">
        <v>8</v>
      </c>
      <c r="B14" s="7">
        <v>-2843.76</v>
      </c>
      <c r="C14" s="6">
        <f t="shared" si="0"/>
        <v>-2.0910000000000002</v>
      </c>
      <c r="E14" s="7">
        <f>+E23*C14%</f>
        <v>-2132.8200000000002</v>
      </c>
      <c r="F14" s="6">
        <f>+E14/$E$23*100</f>
        <v>-2.0910000000000002</v>
      </c>
      <c r="H14" s="5">
        <f t="shared" si="1"/>
        <v>-1421.88</v>
      </c>
      <c r="I14" s="6">
        <v>-1.6</v>
      </c>
      <c r="K14" s="5">
        <f t="shared" si="2"/>
        <v>-544</v>
      </c>
      <c r="L14" s="6">
        <v>-1.6</v>
      </c>
      <c r="O14" s="5">
        <f t="shared" si="3"/>
        <v>-32</v>
      </c>
      <c r="P14" s="6">
        <v>-1.6</v>
      </c>
    </row>
    <row r="15" spans="1:16" ht="15.75" x14ac:dyDescent="0.25">
      <c r="A15" s="2" t="s">
        <v>9</v>
      </c>
      <c r="B15" s="8">
        <f>SUM(B11:B14)</f>
        <v>119227.71</v>
      </c>
      <c r="C15" s="23">
        <f t="shared" si="0"/>
        <v>87.667433823529421</v>
      </c>
      <c r="E15" s="8">
        <f>SUM(E11:E14)</f>
        <v>86838.742499999993</v>
      </c>
      <c r="F15" s="23">
        <f>+E15/$E$23*100</f>
        <v>85.136022058823528</v>
      </c>
      <c r="H15" s="28">
        <f>SUM(H11:H14)</f>
        <v>57892.494999999995</v>
      </c>
      <c r="I15" s="23">
        <f>+H15/$H$23*100</f>
        <v>85.136022058823528</v>
      </c>
      <c r="K15" s="28">
        <f>SUM(K11:K14)</f>
        <v>29410</v>
      </c>
      <c r="L15" s="23">
        <f>+K15/K23*100</f>
        <v>86.5</v>
      </c>
      <c r="O15" s="28">
        <f>SUM(O11:O14)</f>
        <v>1730</v>
      </c>
      <c r="P15" s="23">
        <f>+O15/O23*100</f>
        <v>86.5</v>
      </c>
    </row>
    <row r="16" spans="1:16" x14ac:dyDescent="0.2">
      <c r="A16" s="10"/>
      <c r="B16" s="11"/>
      <c r="C16" s="11"/>
      <c r="E16" s="11"/>
      <c r="F16" s="11"/>
      <c r="H16" s="11"/>
      <c r="I16" s="11"/>
      <c r="K16" s="11"/>
      <c r="L16" s="11"/>
      <c r="O16" s="11"/>
      <c r="P16" s="11"/>
    </row>
    <row r="17" spans="1:16" ht="15" x14ac:dyDescent="0.2">
      <c r="A17" s="4" t="s">
        <v>10</v>
      </c>
      <c r="B17" s="5">
        <f>22617.42-7000</f>
        <v>15617.419999999998</v>
      </c>
      <c r="C17" s="6">
        <f t="shared" ref="C17:C19" si="4">+B17/$B$23*100</f>
        <v>11.483397058823529</v>
      </c>
      <c r="E17" s="5">
        <f>+E23*C17%</f>
        <v>11713.064999999999</v>
      </c>
      <c r="F17" s="6">
        <f>+E17/$E$23*100</f>
        <v>11.483397058823529</v>
      </c>
      <c r="H17" s="5">
        <f t="shared" ref="H17:H18" si="5">+$H$23*F17%</f>
        <v>7808.7099999999991</v>
      </c>
      <c r="I17" s="6">
        <v>12.9</v>
      </c>
      <c r="K17" s="5">
        <f t="shared" ref="K17:K18" si="6">+$K$23*L17%</f>
        <v>4386</v>
      </c>
      <c r="L17" s="6">
        <v>12.9</v>
      </c>
      <c r="O17" s="5">
        <f t="shared" ref="O17:O18" si="7">+$O$23*P17%</f>
        <v>258</v>
      </c>
      <c r="P17" s="6">
        <v>12.9</v>
      </c>
    </row>
    <row r="18" spans="1:16" ht="15" x14ac:dyDescent="0.2">
      <c r="A18" s="4" t="s">
        <v>11</v>
      </c>
      <c r="B18" s="7">
        <v>1209.5899999999999</v>
      </c>
      <c r="C18" s="6">
        <f t="shared" si="4"/>
        <v>0.88940441176470586</v>
      </c>
      <c r="E18" s="7">
        <f>+E23*C18%</f>
        <v>907.1925</v>
      </c>
      <c r="F18" s="6">
        <f>+E18/$E$23*100</f>
        <v>0.88940441176470586</v>
      </c>
      <c r="H18" s="5">
        <f t="shared" si="5"/>
        <v>604.79499999999996</v>
      </c>
      <c r="I18" s="6">
        <v>0.7</v>
      </c>
      <c r="K18" s="5">
        <f t="shared" si="6"/>
        <v>237.99999999999997</v>
      </c>
      <c r="L18" s="6">
        <v>0.7</v>
      </c>
      <c r="O18" s="5">
        <f t="shared" si="7"/>
        <v>13.999999999999998</v>
      </c>
      <c r="P18" s="6">
        <v>0.7</v>
      </c>
    </row>
    <row r="19" spans="1:16" ht="15.75" x14ac:dyDescent="0.25">
      <c r="A19" s="2" t="s">
        <v>12</v>
      </c>
      <c r="B19" s="8">
        <f>SUM(B17:B18)</f>
        <v>16827.009999999998</v>
      </c>
      <c r="C19" s="23">
        <f t="shared" si="4"/>
        <v>12.372801470588234</v>
      </c>
      <c r="E19" s="8">
        <f>SUM(E17:E18)</f>
        <v>12620.257499999998</v>
      </c>
      <c r="F19" s="23">
        <f>+E19/$E$23*100</f>
        <v>12.372801470588234</v>
      </c>
      <c r="H19" s="28">
        <f>SUM(H17:H18)</f>
        <v>8413.5049999999992</v>
      </c>
      <c r="I19" s="23">
        <f>+H19/$H$23*100</f>
        <v>12.372801470588234</v>
      </c>
      <c r="K19" s="28">
        <f>+$K$23*L19%</f>
        <v>4625.5282038351788</v>
      </c>
      <c r="L19" s="23">
        <v>13.604494717162291</v>
      </c>
      <c r="O19" s="28">
        <f>SUM(O17:O18)</f>
        <v>272</v>
      </c>
      <c r="P19" s="23">
        <v>13.604494717162291</v>
      </c>
    </row>
    <row r="20" spans="1:16" x14ac:dyDescent="0.2">
      <c r="A20" s="10"/>
      <c r="B20" s="11"/>
      <c r="C20" s="11"/>
      <c r="E20" s="11"/>
      <c r="F20" s="11"/>
      <c r="H20" s="11"/>
      <c r="I20" s="11"/>
      <c r="K20" s="11"/>
      <c r="L20" s="11"/>
      <c r="O20" s="11"/>
      <c r="P20" s="11"/>
    </row>
    <row r="21" spans="1:16" ht="15" x14ac:dyDescent="0.2">
      <c r="A21" s="4" t="s">
        <v>13</v>
      </c>
      <c r="B21" s="5">
        <v>0</v>
      </c>
      <c r="C21" s="6">
        <f t="shared" ref="C21:C23" si="8">+B21/$B$23*100</f>
        <v>0</v>
      </c>
      <c r="E21" s="5">
        <v>0</v>
      </c>
      <c r="F21" s="6">
        <f>+E21/$E$23*100</f>
        <v>0</v>
      </c>
      <c r="H21" s="5">
        <f t="shared" ref="H21:H22" si="9">+$H$23*F21%</f>
        <v>0</v>
      </c>
      <c r="I21" s="6">
        <f>+H21/$E$23*100</f>
        <v>0</v>
      </c>
      <c r="K21" s="5">
        <f t="shared" ref="K21:K22" si="10">+$K$23*L21%</f>
        <v>0</v>
      </c>
      <c r="L21" s="6">
        <v>0</v>
      </c>
      <c r="O21" s="5">
        <f t="shared" ref="O21:O22" si="11">+$O$23*P21%</f>
        <v>0</v>
      </c>
      <c r="P21" s="6">
        <v>0</v>
      </c>
    </row>
    <row r="22" spans="1:16" ht="15" x14ac:dyDescent="0.2">
      <c r="A22" s="4" t="s">
        <v>14</v>
      </c>
      <c r="B22" s="7">
        <v>-55</v>
      </c>
      <c r="C22" s="6">
        <f t="shared" si="8"/>
        <v>-4.0441176470588237E-2</v>
      </c>
      <c r="E22" s="7">
        <v>-55</v>
      </c>
      <c r="F22" s="6">
        <f>+E22/$E$23*100</f>
        <v>-5.3921568627450976E-2</v>
      </c>
      <c r="H22" s="5">
        <f t="shared" si="9"/>
        <v>-36.666666666666664</v>
      </c>
      <c r="I22" s="6">
        <f>+H22/$E$23*100</f>
        <v>-3.5947712418300651E-2</v>
      </c>
      <c r="K22" s="5">
        <f t="shared" si="10"/>
        <v>-9.4907810258072605</v>
      </c>
      <c r="L22" s="6">
        <v>-2.7914061840609589E-2</v>
      </c>
      <c r="O22" s="5">
        <f t="shared" si="11"/>
        <v>-0.55828123681219177</v>
      </c>
      <c r="P22" s="6">
        <v>-2.7914061840609589E-2</v>
      </c>
    </row>
    <row r="23" spans="1:16" ht="15.75" x14ac:dyDescent="0.25">
      <c r="A23" s="2" t="s">
        <v>15</v>
      </c>
      <c r="B23" s="8">
        <f>+B9*4</f>
        <v>136000</v>
      </c>
      <c r="C23" s="23">
        <f t="shared" si="8"/>
        <v>100</v>
      </c>
      <c r="E23" s="8">
        <f>+E9*4</f>
        <v>102000</v>
      </c>
      <c r="F23" s="23">
        <f>+E23/$E$23*100</f>
        <v>100</v>
      </c>
      <c r="H23" s="28">
        <f>+H9*4</f>
        <v>68000</v>
      </c>
      <c r="I23" s="23">
        <f>+H23/$H$23*100</f>
        <v>100</v>
      </c>
      <c r="K23" s="28">
        <f>+K9*4</f>
        <v>34000</v>
      </c>
      <c r="L23" s="23">
        <f>+K23/K23*100</f>
        <v>100</v>
      </c>
      <c r="O23" s="28">
        <f>+O9*4</f>
        <v>2000</v>
      </c>
      <c r="P23" s="23">
        <f>+O23/O23*100</f>
        <v>100</v>
      </c>
    </row>
    <row r="24" spans="1:16" x14ac:dyDescent="0.2">
      <c r="A24" s="10"/>
      <c r="B24" s="11"/>
      <c r="C24" s="11"/>
      <c r="E24" s="11"/>
      <c r="F24" s="11"/>
      <c r="H24" s="11"/>
      <c r="I24" s="11"/>
      <c r="K24" s="11"/>
      <c r="L24" s="11"/>
      <c r="O24" s="11"/>
      <c r="P24" s="11"/>
    </row>
    <row r="25" spans="1:16" ht="15.75" x14ac:dyDescent="0.25">
      <c r="A25" s="2" t="s">
        <v>16</v>
      </c>
      <c r="B25" s="3"/>
      <c r="C25" s="3"/>
      <c r="E25" s="3"/>
      <c r="F25" s="3"/>
      <c r="H25" s="3"/>
      <c r="I25" s="3"/>
      <c r="K25" s="3"/>
      <c r="L25" s="3"/>
      <c r="O25" s="3"/>
      <c r="P25" s="3"/>
    </row>
    <row r="26" spans="1:16" ht="15" x14ac:dyDescent="0.2">
      <c r="A26" s="4" t="s">
        <v>17</v>
      </c>
      <c r="B26" s="5">
        <f>+$B$23*C26%</f>
        <v>33048</v>
      </c>
      <c r="C26" s="39">
        <v>24.3</v>
      </c>
      <c r="E26" s="5">
        <f>+$E$23*F26%</f>
        <v>24786</v>
      </c>
      <c r="F26" s="39">
        <v>24.3</v>
      </c>
      <c r="H26" s="5">
        <f>+H23*I26%</f>
        <v>16524</v>
      </c>
      <c r="I26" s="39">
        <v>24.3</v>
      </c>
      <c r="K26" s="5">
        <f>+K23*L26%</f>
        <v>8262</v>
      </c>
      <c r="L26" s="39">
        <v>24.3</v>
      </c>
      <c r="O26" s="5">
        <f>+O23*P26%</f>
        <v>0</v>
      </c>
      <c r="P26" s="39">
        <v>0</v>
      </c>
    </row>
    <row r="27" spans="1:16" ht="15" x14ac:dyDescent="0.2">
      <c r="A27" s="4" t="s">
        <v>18</v>
      </c>
      <c r="B27" s="5">
        <f>+B23*C27%</f>
        <v>2992.0000000000005</v>
      </c>
      <c r="C27" s="39">
        <v>2.2000000000000002</v>
      </c>
      <c r="E27" s="5">
        <f>+$E$23*F27%</f>
        <v>2244</v>
      </c>
      <c r="F27" s="39">
        <v>2.2000000000000002</v>
      </c>
      <c r="H27" s="5">
        <f>+H23*I27%</f>
        <v>1496.0000000000002</v>
      </c>
      <c r="I27" s="39">
        <v>2.2000000000000002</v>
      </c>
      <c r="K27" s="5">
        <f>+K23*L27%</f>
        <v>748.00000000000011</v>
      </c>
      <c r="L27" s="39">
        <v>2.2000000000000002</v>
      </c>
      <c r="O27" s="5">
        <f>+O23*P27%</f>
        <v>0</v>
      </c>
      <c r="P27" s="39">
        <v>0</v>
      </c>
    </row>
    <row r="28" spans="1:16" ht="15" x14ac:dyDescent="0.2">
      <c r="A28" s="4" t="s">
        <v>19</v>
      </c>
      <c r="B28" s="13"/>
      <c r="C28" s="39">
        <f t="shared" ref="C28:C29" si="12">+B28/$B$23*100</f>
        <v>0</v>
      </c>
      <c r="E28" s="13"/>
      <c r="F28" s="39">
        <f t="shared" ref="F28" si="13">+E28/$B$23*100</f>
        <v>0</v>
      </c>
      <c r="H28" s="13"/>
      <c r="I28" s="39">
        <v>0</v>
      </c>
      <c r="K28" s="13"/>
      <c r="L28" s="39">
        <v>0</v>
      </c>
      <c r="O28" s="13"/>
      <c r="P28" s="39">
        <v>0</v>
      </c>
    </row>
    <row r="29" spans="1:16" ht="15" x14ac:dyDescent="0.2">
      <c r="A29" s="4" t="s">
        <v>20</v>
      </c>
      <c r="B29" s="7">
        <v>-21.68</v>
      </c>
      <c r="C29" s="39">
        <f t="shared" si="12"/>
        <v>-1.5941176470588233E-2</v>
      </c>
      <c r="E29" s="7">
        <v>-21.68</v>
      </c>
      <c r="F29" s="39">
        <v>0</v>
      </c>
      <c r="H29" s="5">
        <f>+H26*I29%</f>
        <v>0</v>
      </c>
      <c r="I29" s="39">
        <v>0</v>
      </c>
      <c r="K29" s="5">
        <f>+K26*L29%</f>
        <v>0</v>
      </c>
      <c r="L29" s="39">
        <v>0</v>
      </c>
      <c r="O29" s="5">
        <f>+O26*P29%</f>
        <v>0</v>
      </c>
      <c r="P29" s="39">
        <v>0</v>
      </c>
    </row>
    <row r="30" spans="1:16" ht="15.75" x14ac:dyDescent="0.25">
      <c r="A30" s="2" t="s">
        <v>21</v>
      </c>
      <c r="B30" s="8">
        <f>B26+B27+B28+B29</f>
        <v>36018.32</v>
      </c>
      <c r="C30" s="23">
        <f>+B30/B23*100</f>
        <v>26.484058823529409</v>
      </c>
      <c r="E30" s="8">
        <f>E26+E27+E28+E29</f>
        <v>27008.32</v>
      </c>
      <c r="F30" s="23">
        <f>+E30/E23*100</f>
        <v>26.478745098039212</v>
      </c>
      <c r="H30" s="28">
        <f>H26+H27+H28+H29</f>
        <v>18020</v>
      </c>
      <c r="I30" s="23">
        <f>+H30/H23*100</f>
        <v>26.5</v>
      </c>
      <c r="K30" s="28">
        <f>K26+K27+K28+K29</f>
        <v>9010</v>
      </c>
      <c r="L30" s="23">
        <f>+K30/K23*100</f>
        <v>26.5</v>
      </c>
      <c r="O30" s="28">
        <f>O26+O27+O28+O29</f>
        <v>0</v>
      </c>
      <c r="P30" s="23">
        <f>+O30/O23*100</f>
        <v>0</v>
      </c>
    </row>
    <row r="31" spans="1:16" x14ac:dyDescent="0.2">
      <c r="A31" s="10"/>
      <c r="B31" s="11"/>
      <c r="C31" s="11"/>
      <c r="E31" s="11"/>
      <c r="F31" s="11"/>
      <c r="H31" s="11"/>
      <c r="I31" s="11"/>
      <c r="K31" s="11"/>
      <c r="L31" s="11"/>
      <c r="O31" s="11"/>
      <c r="P31" s="11"/>
    </row>
    <row r="32" spans="1:16" ht="15.75" x14ac:dyDescent="0.25">
      <c r="A32" s="2" t="s">
        <v>22</v>
      </c>
      <c r="B32" s="8">
        <f>+B23*C32%</f>
        <v>5440</v>
      </c>
      <c r="C32" s="42">
        <v>4</v>
      </c>
      <c r="E32" s="8">
        <f>+$E$23*F32%</f>
        <v>4794</v>
      </c>
      <c r="F32" s="42">
        <v>4.7</v>
      </c>
      <c r="H32" s="8">
        <f>+H23*I32%</f>
        <v>3740</v>
      </c>
      <c r="I32" s="42">
        <v>5.5</v>
      </c>
      <c r="K32" s="8">
        <f>+K23*L32%</f>
        <v>1870</v>
      </c>
      <c r="L32" s="42">
        <v>5.5</v>
      </c>
      <c r="O32" s="8">
        <f>+O23*P32%</f>
        <v>0</v>
      </c>
      <c r="P32" s="42">
        <v>0</v>
      </c>
    </row>
    <row r="33" spans="1:16" x14ac:dyDescent="0.2">
      <c r="A33" s="14"/>
      <c r="B33" s="15"/>
      <c r="C33" s="15"/>
      <c r="E33" s="15"/>
      <c r="F33" s="15"/>
      <c r="H33" s="15"/>
      <c r="I33" s="15"/>
      <c r="K33" s="15"/>
      <c r="L33" s="15"/>
      <c r="O33" s="15"/>
      <c r="P33" s="15"/>
    </row>
    <row r="34" spans="1:16" ht="15.75" x14ac:dyDescent="0.25">
      <c r="A34" s="2" t="s">
        <v>23</v>
      </c>
      <c r="B34" s="3"/>
      <c r="C34" s="3"/>
      <c r="E34" s="3"/>
      <c r="F34" s="3"/>
      <c r="H34" s="3"/>
      <c r="I34" s="3"/>
      <c r="K34" s="3"/>
      <c r="L34" s="3"/>
      <c r="O34" s="3"/>
      <c r="P34" s="3"/>
    </row>
    <row r="35" spans="1:16" ht="15.75" x14ac:dyDescent="0.25">
      <c r="A35" s="2" t="s">
        <v>24</v>
      </c>
      <c r="B35" s="3"/>
      <c r="C35" s="3"/>
      <c r="E35" s="3"/>
      <c r="F35" s="3"/>
      <c r="H35" s="3"/>
      <c r="I35" s="3"/>
      <c r="K35" s="3"/>
      <c r="L35" s="3"/>
      <c r="O35" s="3"/>
      <c r="P35" s="3"/>
    </row>
    <row r="36" spans="1:16" ht="15" x14ac:dyDescent="0.2">
      <c r="A36" s="4" t="s">
        <v>25</v>
      </c>
      <c r="B36" s="5">
        <f>+$B$23*C36%</f>
        <v>12920</v>
      </c>
      <c r="C36" s="39">
        <v>9.5</v>
      </c>
      <c r="E36" s="5">
        <f>+$E$23*F36%</f>
        <v>10710</v>
      </c>
      <c r="F36" s="39">
        <v>10.5</v>
      </c>
      <c r="H36" s="5">
        <f>+$H$23*I36%</f>
        <v>7480</v>
      </c>
      <c r="I36" s="39">
        <v>11</v>
      </c>
      <c r="K36" s="5">
        <f>+K23*L36%</f>
        <v>4080</v>
      </c>
      <c r="L36" s="39">
        <v>12</v>
      </c>
      <c r="O36" s="5">
        <f>+O23*P36%</f>
        <v>0</v>
      </c>
      <c r="P36" s="39">
        <v>0</v>
      </c>
    </row>
    <row r="37" spans="1:16" ht="15" x14ac:dyDescent="0.2">
      <c r="A37" s="4" t="s">
        <v>26</v>
      </c>
      <c r="B37" s="5">
        <f>+$B$23*C37%</f>
        <v>13191.999999999998</v>
      </c>
      <c r="C37" s="39">
        <v>9.6999999999999993</v>
      </c>
      <c r="E37" s="5">
        <f t="shared" ref="E37:E38" si="14">+$E$23*F37%</f>
        <v>10506</v>
      </c>
      <c r="F37" s="39">
        <v>10.3</v>
      </c>
      <c r="H37" s="5">
        <f t="shared" ref="H37:H38" si="15">+$H$23*I37%</f>
        <v>7344.0000000000009</v>
      </c>
      <c r="I37" s="39">
        <v>10.8</v>
      </c>
      <c r="K37" s="5">
        <f>+K23*L37%</f>
        <v>3842</v>
      </c>
      <c r="L37" s="39">
        <v>11.3</v>
      </c>
      <c r="O37" s="5">
        <f>+O23*P37%</f>
        <v>0</v>
      </c>
      <c r="P37" s="39">
        <v>0</v>
      </c>
    </row>
    <row r="38" spans="1:16" ht="15" x14ac:dyDescent="0.2">
      <c r="A38" s="4" t="s">
        <v>27</v>
      </c>
      <c r="B38" s="5">
        <f>+$B$23*C38%</f>
        <v>408</v>
      </c>
      <c r="C38" s="39">
        <v>0.3</v>
      </c>
      <c r="E38" s="5">
        <f t="shared" si="14"/>
        <v>0</v>
      </c>
      <c r="F38" s="39">
        <v>0</v>
      </c>
      <c r="H38" s="5">
        <f t="shared" si="15"/>
        <v>0</v>
      </c>
      <c r="I38" s="39">
        <v>0</v>
      </c>
      <c r="K38" s="7">
        <f>+K23*L38%</f>
        <v>0</v>
      </c>
      <c r="L38" s="39">
        <v>0</v>
      </c>
      <c r="O38" s="7">
        <f>+O23*P38%</f>
        <v>0</v>
      </c>
      <c r="P38" s="39">
        <v>0</v>
      </c>
    </row>
    <row r="39" spans="1:16" ht="15.75" x14ac:dyDescent="0.25">
      <c r="A39" s="2" t="s">
        <v>28</v>
      </c>
      <c r="B39" s="28">
        <f>B36+B37+B38</f>
        <v>26520</v>
      </c>
      <c r="C39" s="23">
        <f>+B39/B23*100</f>
        <v>19.5</v>
      </c>
      <c r="D39" s="29"/>
      <c r="E39" s="28">
        <f>E36+E37+E38</f>
        <v>21216</v>
      </c>
      <c r="F39" s="23">
        <f>+E39/E23*100</f>
        <v>20.8</v>
      </c>
      <c r="G39" s="29"/>
      <c r="H39" s="28">
        <f>H36+H37+H38</f>
        <v>14824</v>
      </c>
      <c r="I39" s="23">
        <f>+H39/H23*100</f>
        <v>21.8</v>
      </c>
      <c r="J39" s="29"/>
      <c r="K39" s="8">
        <f>K36+K37+K38</f>
        <v>7922</v>
      </c>
      <c r="L39" s="23">
        <f>+K39/K23*100</f>
        <v>23.3</v>
      </c>
      <c r="O39" s="8">
        <f>O36+O37+O38</f>
        <v>0</v>
      </c>
      <c r="P39" s="23">
        <f>+O39/O23*100</f>
        <v>0</v>
      </c>
    </row>
    <row r="40" spans="1:16" x14ac:dyDescent="0.2">
      <c r="A40" s="14"/>
      <c r="B40" s="15"/>
      <c r="C40" s="15"/>
      <c r="E40" s="15"/>
      <c r="F40" s="15"/>
      <c r="H40" s="15"/>
      <c r="I40" s="15"/>
      <c r="K40" s="15"/>
      <c r="L40" s="15"/>
      <c r="O40" s="15"/>
      <c r="P40" s="15"/>
    </row>
    <row r="41" spans="1:16" ht="15" x14ac:dyDescent="0.2">
      <c r="A41" s="4" t="s">
        <v>29</v>
      </c>
      <c r="B41" s="41">
        <v>8840</v>
      </c>
      <c r="C41" s="6">
        <f>+B41/B23*100</f>
        <v>6.5</v>
      </c>
      <c r="E41" s="38">
        <v>8840</v>
      </c>
      <c r="F41" s="6">
        <f>+E41/E23*100</f>
        <v>8.6666666666666679</v>
      </c>
      <c r="H41" s="38">
        <v>8840</v>
      </c>
      <c r="I41" s="6">
        <f>+H41/H23*100</f>
        <v>13</v>
      </c>
      <c r="K41" s="41">
        <v>8840</v>
      </c>
      <c r="L41" s="6">
        <f>+K41/K23*100</f>
        <v>26</v>
      </c>
      <c r="O41" s="41">
        <v>0</v>
      </c>
      <c r="P41" s="6">
        <f>+O41/O23*100</f>
        <v>0</v>
      </c>
    </row>
    <row r="42" spans="1:16" ht="15.75" x14ac:dyDescent="0.25">
      <c r="A42" s="2" t="s">
        <v>30</v>
      </c>
      <c r="B42" s="8">
        <f>B39+B41</f>
        <v>35360</v>
      </c>
      <c r="C42" s="23">
        <f>+B42/$B$23*100</f>
        <v>26</v>
      </c>
      <c r="D42" s="29"/>
      <c r="E42" s="28">
        <f>E39+E41</f>
        <v>30056</v>
      </c>
      <c r="F42" s="23">
        <f>+E42/E23*100</f>
        <v>29.466666666666669</v>
      </c>
      <c r="G42" s="29"/>
      <c r="H42" s="28">
        <f>H39+H41</f>
        <v>23664</v>
      </c>
      <c r="I42" s="23">
        <v>24.773319419949853</v>
      </c>
      <c r="J42" s="29"/>
      <c r="K42" s="8">
        <f>K39+K41</f>
        <v>16762</v>
      </c>
      <c r="L42" s="23">
        <f>+K42/K23*100</f>
        <v>49.3</v>
      </c>
      <c r="O42" s="8">
        <f>O39+O41</f>
        <v>0</v>
      </c>
      <c r="P42" s="23">
        <f>+O42/O23*100</f>
        <v>0</v>
      </c>
    </row>
    <row r="43" spans="1:16" ht="15.75" x14ac:dyDescent="0.25">
      <c r="A43" s="2"/>
      <c r="B43" s="8"/>
      <c r="C43" s="31"/>
      <c r="D43" s="29"/>
      <c r="E43" s="30"/>
      <c r="F43" s="31"/>
      <c r="G43" s="29"/>
      <c r="H43" s="30"/>
      <c r="I43" s="31"/>
      <c r="J43" s="29"/>
      <c r="K43" s="8"/>
      <c r="L43" s="31"/>
      <c r="O43" s="8"/>
      <c r="P43" s="31"/>
    </row>
    <row r="44" spans="1:16" ht="16.5" customHeight="1" x14ac:dyDescent="0.25">
      <c r="A44" s="2" t="s">
        <v>166</v>
      </c>
      <c r="B44" s="8">
        <f>+B42*C44</f>
        <v>0</v>
      </c>
      <c r="C44" s="40">
        <v>0</v>
      </c>
      <c r="D44" s="29"/>
      <c r="E44" s="30">
        <f>+E42*-F44%</f>
        <v>-3005.6000000000004</v>
      </c>
      <c r="F44" s="40">
        <v>10</v>
      </c>
      <c r="G44" s="29"/>
      <c r="H44" s="30">
        <f>+H42*-I44%</f>
        <v>-3549.6</v>
      </c>
      <c r="I44" s="40">
        <v>15</v>
      </c>
      <c r="J44" s="29"/>
      <c r="K44" s="8">
        <f>+K42*-L44%</f>
        <v>-2514.2999999999997</v>
      </c>
      <c r="L44" s="40">
        <v>15</v>
      </c>
      <c r="N44" s="58" t="s">
        <v>167</v>
      </c>
      <c r="O44" s="8">
        <f>+O42*-P44%</f>
        <v>0</v>
      </c>
      <c r="P44" s="40">
        <v>15</v>
      </c>
    </row>
    <row r="45" spans="1:16" ht="15.75" x14ac:dyDescent="0.25">
      <c r="A45" s="2"/>
      <c r="B45" s="8"/>
      <c r="C45" s="31"/>
      <c r="D45" s="29"/>
      <c r="E45" s="30"/>
      <c r="F45" s="31"/>
      <c r="G45" s="29"/>
      <c r="H45" s="30"/>
      <c r="I45" s="31"/>
      <c r="J45" s="29"/>
      <c r="K45" s="8"/>
      <c r="L45" s="31"/>
      <c r="O45" s="8"/>
      <c r="P45" s="31"/>
    </row>
    <row r="46" spans="1:16" x14ac:dyDescent="0.2">
      <c r="A46" s="14"/>
      <c r="B46" s="15"/>
      <c r="C46" s="15"/>
      <c r="E46" s="15"/>
      <c r="F46" s="15"/>
      <c r="H46" s="15"/>
      <c r="I46" s="15"/>
      <c r="K46" s="15"/>
      <c r="L46" s="15"/>
      <c r="O46" s="15"/>
      <c r="P46" s="15"/>
    </row>
    <row r="47" spans="1:16" ht="15" x14ac:dyDescent="0.2">
      <c r="A47" s="4" t="s">
        <v>31</v>
      </c>
      <c r="B47" s="5">
        <f>+B23*C47%</f>
        <v>816</v>
      </c>
      <c r="C47" s="39">
        <v>0.6</v>
      </c>
      <c r="E47" s="5">
        <f t="shared" ref="E47:E48" si="16">+$E$23*F47%</f>
        <v>0</v>
      </c>
      <c r="F47" s="39">
        <v>0</v>
      </c>
      <c r="H47" s="5">
        <f t="shared" ref="H47:H48" si="17">+$H$23*I47%</f>
        <v>0</v>
      </c>
      <c r="I47" s="39">
        <v>0</v>
      </c>
      <c r="K47" s="38">
        <f>+$K$23*L47%</f>
        <v>0</v>
      </c>
      <c r="L47" s="6">
        <v>0</v>
      </c>
      <c r="O47" s="38">
        <f>+$H$23*P47%</f>
        <v>0</v>
      </c>
      <c r="P47" s="6">
        <v>0</v>
      </c>
    </row>
    <row r="48" spans="1:16" ht="15" x14ac:dyDescent="0.2">
      <c r="A48" s="4" t="s">
        <v>32</v>
      </c>
      <c r="B48" s="5">
        <f>+B23*C48%</f>
        <v>3128</v>
      </c>
      <c r="C48" s="39">
        <v>2.2999999999999998</v>
      </c>
      <c r="E48" s="5">
        <f t="shared" si="16"/>
        <v>2550</v>
      </c>
      <c r="F48" s="39">
        <v>2.5</v>
      </c>
      <c r="H48" s="5">
        <f t="shared" si="17"/>
        <v>1768.0000000000002</v>
      </c>
      <c r="I48" s="39">
        <v>2.6</v>
      </c>
      <c r="K48" s="5">
        <f t="shared" ref="K48" si="18">+$K$23*L48%</f>
        <v>918.00000000000011</v>
      </c>
      <c r="L48" s="39">
        <v>2.7</v>
      </c>
      <c r="N48" s="58" t="s">
        <v>168</v>
      </c>
      <c r="O48" s="5">
        <f>+$H$23*P48%</f>
        <v>0</v>
      </c>
      <c r="P48" s="39">
        <v>0</v>
      </c>
    </row>
    <row r="49" spans="1:16" ht="15" x14ac:dyDescent="0.2">
      <c r="A49" s="4" t="s">
        <v>33</v>
      </c>
      <c r="B49" s="38">
        <v>274.73</v>
      </c>
      <c r="C49" s="6">
        <f>+B49/B23*100</f>
        <v>0.20200735294117647</v>
      </c>
      <c r="E49" s="38">
        <v>275</v>
      </c>
      <c r="F49" s="6">
        <f>+E49/$E$23*100</f>
        <v>0.26960784313725489</v>
      </c>
      <c r="H49" s="38">
        <v>275</v>
      </c>
      <c r="I49" s="6">
        <f>+H49/$H$23*100</f>
        <v>0.40441176470588241</v>
      </c>
      <c r="K49" s="38">
        <v>275</v>
      </c>
      <c r="L49" s="6">
        <f>+K49/$K$23*100</f>
        <v>0.80882352941176483</v>
      </c>
      <c r="O49" s="38">
        <v>0</v>
      </c>
      <c r="P49" s="6">
        <f>+O49/$O$23*100</f>
        <v>0</v>
      </c>
    </row>
    <row r="50" spans="1:16" ht="15" x14ac:dyDescent="0.2">
      <c r="A50" s="4" t="s">
        <v>34</v>
      </c>
      <c r="B50" s="38">
        <v>504</v>
      </c>
      <c r="C50" s="6">
        <f t="shared" ref="C50:C53" si="19">+B50/$B$23*100</f>
        <v>0.37058823529411766</v>
      </c>
      <c r="E50" s="38">
        <v>504</v>
      </c>
      <c r="F50" s="6">
        <f>+E50/$E$23*100</f>
        <v>0.49411764705882355</v>
      </c>
      <c r="H50" s="38">
        <v>504</v>
      </c>
      <c r="I50" s="6">
        <f>+H50/$H$23*100</f>
        <v>0.74117647058823533</v>
      </c>
      <c r="K50" s="38">
        <v>504</v>
      </c>
      <c r="L50" s="6">
        <f>+K50/$K$23*100</f>
        <v>1.4823529411764707</v>
      </c>
      <c r="O50" s="38">
        <v>0</v>
      </c>
      <c r="P50" s="6">
        <f>+O50/$O$23*100</f>
        <v>0</v>
      </c>
    </row>
    <row r="51" spans="1:16" ht="15" x14ac:dyDescent="0.2">
      <c r="A51" s="4" t="s">
        <v>35</v>
      </c>
      <c r="B51" s="38">
        <v>0</v>
      </c>
      <c r="C51" s="6">
        <f t="shared" si="19"/>
        <v>0</v>
      </c>
      <c r="E51" s="38">
        <v>0</v>
      </c>
      <c r="F51" s="6">
        <f t="shared" ref="F51:F53" si="20">+E51/$E$23*100</f>
        <v>0</v>
      </c>
      <c r="H51" s="38">
        <v>0</v>
      </c>
      <c r="I51" s="6">
        <f t="shared" ref="I51:I53" si="21">+H51/$H$23*100</f>
        <v>0</v>
      </c>
      <c r="K51" s="38">
        <v>0</v>
      </c>
      <c r="L51" s="6">
        <f t="shared" ref="L51:L53" si="22">+K51/$K$23*100</f>
        <v>0</v>
      </c>
      <c r="O51" s="38">
        <v>0</v>
      </c>
      <c r="P51" s="6">
        <f>+O51/$O$23*100</f>
        <v>0</v>
      </c>
    </row>
    <row r="52" spans="1:16" ht="15" x14ac:dyDescent="0.2">
      <c r="A52" s="4" t="s">
        <v>36</v>
      </c>
      <c r="B52" s="38">
        <v>0</v>
      </c>
      <c r="C52" s="6">
        <f t="shared" si="19"/>
        <v>0</v>
      </c>
      <c r="E52" s="38">
        <v>0</v>
      </c>
      <c r="F52" s="6">
        <f t="shared" si="20"/>
        <v>0</v>
      </c>
      <c r="H52" s="38">
        <v>0</v>
      </c>
      <c r="I52" s="6">
        <f t="shared" si="21"/>
        <v>0</v>
      </c>
      <c r="K52" s="38">
        <v>0</v>
      </c>
      <c r="L52" s="6">
        <f t="shared" si="22"/>
        <v>0</v>
      </c>
      <c r="O52" s="38">
        <v>0</v>
      </c>
      <c r="P52" s="6">
        <f>+O52/$O$23*100</f>
        <v>0</v>
      </c>
    </row>
    <row r="53" spans="1:16" ht="15" x14ac:dyDescent="0.2">
      <c r="A53" s="4" t="s">
        <v>37</v>
      </c>
      <c r="B53" s="38">
        <v>0</v>
      </c>
      <c r="C53" s="6">
        <f t="shared" si="19"/>
        <v>0</v>
      </c>
      <c r="E53" s="38">
        <v>0</v>
      </c>
      <c r="F53" s="6">
        <f t="shared" si="20"/>
        <v>0</v>
      </c>
      <c r="H53" s="38">
        <v>0</v>
      </c>
      <c r="I53" s="6">
        <f t="shared" si="21"/>
        <v>0</v>
      </c>
      <c r="K53" s="38">
        <v>0</v>
      </c>
      <c r="L53" s="6">
        <f t="shared" si="22"/>
        <v>0</v>
      </c>
      <c r="O53" s="38">
        <v>0</v>
      </c>
      <c r="P53" s="6">
        <f>+O53/$O$23*100</f>
        <v>0</v>
      </c>
    </row>
    <row r="54" spans="1:16" ht="15.75" x14ac:dyDescent="0.25">
      <c r="A54" s="2" t="s">
        <v>38</v>
      </c>
      <c r="B54" s="28">
        <f>SUM(B42:B53)</f>
        <v>40082.730000000003</v>
      </c>
      <c r="C54" s="23">
        <f>+B54/$B$23*100</f>
        <v>29.472595588235293</v>
      </c>
      <c r="D54" s="29"/>
      <c r="E54" s="28">
        <f>SUM(E42:E53)</f>
        <v>30379.4</v>
      </c>
      <c r="F54" s="9">
        <f>+E54/E23*100</f>
        <v>29.783725490196076</v>
      </c>
      <c r="H54" s="28">
        <f>SUM(H42:H53)</f>
        <v>22661.4</v>
      </c>
      <c r="I54" s="9">
        <f>+H54/H23*100</f>
        <v>33.32558823529412</v>
      </c>
      <c r="K54" s="28">
        <f>SUM(K42:K53)</f>
        <v>15944.7</v>
      </c>
      <c r="L54" s="9">
        <f>+K54/K23*100</f>
        <v>46.896176470588237</v>
      </c>
      <c r="O54" s="28">
        <f>SUM(O42:O53)</f>
        <v>0</v>
      </c>
      <c r="P54" s="9">
        <f>+O54/O23*100</f>
        <v>0</v>
      </c>
    </row>
    <row r="55" spans="1:16" x14ac:dyDescent="0.2">
      <c r="A55" s="14"/>
      <c r="B55" s="15"/>
      <c r="C55" s="11"/>
      <c r="D55" s="29"/>
      <c r="E55" s="11"/>
      <c r="F55" s="11"/>
      <c r="H55" s="15"/>
      <c r="I55" s="15"/>
      <c r="K55" s="15"/>
      <c r="L55" s="15"/>
      <c r="O55" s="15"/>
      <c r="P55" s="15"/>
    </row>
    <row r="56" spans="1:16" ht="15.75" x14ac:dyDescent="0.25">
      <c r="A56" s="2" t="s">
        <v>39</v>
      </c>
      <c r="B56" s="8">
        <f>B30+B32+B54</f>
        <v>81541.05</v>
      </c>
      <c r="C56" s="9">
        <f>+B56/$B$23*100</f>
        <v>59.95665441176471</v>
      </c>
      <c r="D56" s="29"/>
      <c r="E56" s="8">
        <f>E30+E32+E54</f>
        <v>62181.72</v>
      </c>
      <c r="F56" s="9">
        <f>+E56/E23*100</f>
        <v>60.962470588235298</v>
      </c>
      <c r="H56" s="8">
        <f>H30+H32+H54</f>
        <v>44421.4</v>
      </c>
      <c r="I56" s="9">
        <f>+H56/H23*100</f>
        <v>65.32558823529412</v>
      </c>
      <c r="K56" s="8">
        <f>K30+K32+K54</f>
        <v>26824.7</v>
      </c>
      <c r="L56" s="9">
        <f>+K56/K23*100</f>
        <v>78.896176470588244</v>
      </c>
      <c r="O56" s="8">
        <f>O30+O32+O54</f>
        <v>0</v>
      </c>
      <c r="P56" s="9">
        <f>+O56/O23*100</f>
        <v>0</v>
      </c>
    </row>
    <row r="57" spans="1:16" x14ac:dyDescent="0.2">
      <c r="A57" s="14"/>
      <c r="B57" s="16"/>
      <c r="C57" s="16"/>
      <c r="E57" s="16"/>
      <c r="F57" s="16"/>
      <c r="H57" s="16"/>
      <c r="I57" s="16"/>
      <c r="K57" s="16"/>
      <c r="L57" s="16"/>
      <c r="O57" s="16"/>
      <c r="P57" s="16"/>
    </row>
    <row r="58" spans="1:16" ht="15.75" x14ac:dyDescent="0.25">
      <c r="A58" s="2" t="s">
        <v>40</v>
      </c>
      <c r="B58" s="17">
        <f>B23-B56</f>
        <v>54458.95</v>
      </c>
      <c r="C58" s="26">
        <f>+B58/$B$23*100</f>
        <v>40.04334558823529</v>
      </c>
      <c r="D58" s="29"/>
      <c r="E58" s="17">
        <f>E23-E56</f>
        <v>39818.28</v>
      </c>
      <c r="F58" s="26">
        <f>+E58/E23*100</f>
        <v>39.037529411764702</v>
      </c>
      <c r="H58" s="17">
        <f>H23-H56</f>
        <v>23578.6</v>
      </c>
      <c r="I58" s="26">
        <f>+H58/H23*100</f>
        <v>34.67441176470588</v>
      </c>
      <c r="K58" s="17">
        <f>K23-K56</f>
        <v>7175.2999999999993</v>
      </c>
      <c r="L58" s="26">
        <f>+K58/K23*100</f>
        <v>21.103823529411763</v>
      </c>
      <c r="O58" s="17">
        <f>O23-O56</f>
        <v>2000</v>
      </c>
      <c r="P58" s="26">
        <f>+O58/O23*100</f>
        <v>100</v>
      </c>
    </row>
    <row r="59" spans="1:16" ht="15.75" x14ac:dyDescent="0.25">
      <c r="A59" s="2"/>
      <c r="B59" s="30"/>
      <c r="C59" s="31"/>
      <c r="D59" s="29"/>
      <c r="E59" s="30"/>
      <c r="F59" s="31"/>
      <c r="H59" s="30"/>
      <c r="I59" s="31"/>
      <c r="K59" s="30"/>
      <c r="L59" s="31"/>
      <c r="O59" s="30"/>
      <c r="P59" s="31"/>
    </row>
    <row r="60" spans="1:16" ht="15.75" x14ac:dyDescent="0.25">
      <c r="A60" s="2" t="s">
        <v>41</v>
      </c>
      <c r="B60" s="3"/>
      <c r="C60" s="3"/>
      <c r="E60" s="3"/>
      <c r="F60" s="3"/>
      <c r="H60" s="3"/>
      <c r="I60" s="3"/>
      <c r="K60" s="3"/>
      <c r="L60" s="3"/>
      <c r="O60" s="3"/>
      <c r="P60" s="3"/>
    </row>
    <row r="61" spans="1:16" ht="15" x14ac:dyDescent="0.2">
      <c r="A61" s="4" t="s">
        <v>42</v>
      </c>
      <c r="B61" s="5">
        <f>+B146</f>
        <v>2584</v>
      </c>
      <c r="C61" s="45">
        <f>+B61/$B$23*100</f>
        <v>1.9</v>
      </c>
      <c r="E61" s="5">
        <f>+E146</f>
        <v>918</v>
      </c>
      <c r="F61" s="45">
        <f>+E61/E23*100</f>
        <v>0.89999999999999991</v>
      </c>
      <c r="H61" s="5">
        <f>+H146</f>
        <v>476</v>
      </c>
      <c r="I61" s="45">
        <f>+H61/$H$23*100</f>
        <v>0.70000000000000007</v>
      </c>
      <c r="K61" s="5">
        <f>+K146</f>
        <v>238</v>
      </c>
      <c r="L61" s="45">
        <f>+K61/$K$23*100</f>
        <v>0.70000000000000007</v>
      </c>
      <c r="O61" s="5">
        <f>+O146</f>
        <v>136</v>
      </c>
      <c r="P61" s="45">
        <f>+O61/$O$23*100</f>
        <v>6.8000000000000007</v>
      </c>
    </row>
    <row r="62" spans="1:16" ht="15" x14ac:dyDescent="0.2">
      <c r="A62" s="4" t="s">
        <v>43</v>
      </c>
      <c r="B62" s="5">
        <f>B187</f>
        <v>12096.189999999999</v>
      </c>
      <c r="C62" s="45">
        <f>+B62/$B$23*100</f>
        <v>8.8942573529411764</v>
      </c>
      <c r="E62" s="5">
        <f>+E187</f>
        <v>11300.684806201551</v>
      </c>
      <c r="F62" s="6">
        <f>+E62/E23*100</f>
        <v>11.079102751177992</v>
      </c>
      <c r="H62" s="5">
        <f>+H187</f>
        <v>8902.4327994083833</v>
      </c>
      <c r="I62" s="45">
        <f>+H62/$H$23*100</f>
        <v>13.091812940306447</v>
      </c>
      <c r="K62" s="5">
        <f>+K187</f>
        <v>6805.38919926788</v>
      </c>
      <c r="L62" s="45">
        <f>+K62/$K$23*100</f>
        <v>20.015850586082003</v>
      </c>
      <c r="O62" s="5">
        <f>+O187</f>
        <v>2688</v>
      </c>
      <c r="P62" s="45">
        <f>+O62/$O$23*100</f>
        <v>134.4</v>
      </c>
    </row>
    <row r="63" spans="1:16" ht="15" x14ac:dyDescent="0.2">
      <c r="A63" s="4" t="s">
        <v>44</v>
      </c>
      <c r="B63" s="7">
        <f>B200</f>
        <v>3313.4100000000003</v>
      </c>
      <c r="C63" s="45">
        <f>+B63/$B$23*100</f>
        <v>2.4363308823529417</v>
      </c>
      <c r="E63" s="5">
        <f>+E200</f>
        <v>2716</v>
      </c>
      <c r="F63" s="6">
        <f>+E63/E23*100</f>
        <v>2.6627450980392156</v>
      </c>
      <c r="H63" s="5">
        <f>+H200</f>
        <v>2080</v>
      </c>
      <c r="I63" s="45">
        <f>+H63/$H$23*100</f>
        <v>3.0588235294117649</v>
      </c>
      <c r="K63" s="5">
        <f>+K200</f>
        <v>1180</v>
      </c>
      <c r="L63" s="45">
        <f>+K63/$K$23*100</f>
        <v>3.4705882352941178</v>
      </c>
      <c r="O63" s="5">
        <f>+O200</f>
        <v>194</v>
      </c>
      <c r="P63" s="45">
        <f>+O63/$O$23*100</f>
        <v>9.7000000000000011</v>
      </c>
    </row>
    <row r="64" spans="1:16" ht="15.75" x14ac:dyDescent="0.25">
      <c r="A64" s="2" t="s">
        <v>45</v>
      </c>
      <c r="B64" s="8">
        <f>B61+B62+B63</f>
        <v>17993.599999999999</v>
      </c>
      <c r="C64" s="23">
        <f>+B64/$B$23*100</f>
        <v>13.230588235294116</v>
      </c>
      <c r="D64" s="29"/>
      <c r="E64" s="28">
        <f>E61+E62+E63</f>
        <v>14934.684806201551</v>
      </c>
      <c r="F64" s="23">
        <f>+E64/E23*100</f>
        <v>14.641847849217207</v>
      </c>
      <c r="G64" s="29"/>
      <c r="H64" s="28">
        <f>H61+H62+H63</f>
        <v>11458.432799408383</v>
      </c>
      <c r="I64" s="46">
        <f>+H64/$H$23*100</f>
        <v>16.850636469718211</v>
      </c>
      <c r="J64" s="29"/>
      <c r="K64" s="28">
        <f>K61+K62+K63</f>
        <v>8223.38919926788</v>
      </c>
      <c r="L64" s="46">
        <f>+K64/$K$23*100</f>
        <v>24.186438821376118</v>
      </c>
      <c r="O64" s="28">
        <f>O61+O62+O63</f>
        <v>3018</v>
      </c>
      <c r="P64" s="46">
        <f>+O64/$O$23*100</f>
        <v>150.89999999999998</v>
      </c>
    </row>
    <row r="65" spans="1:16" x14ac:dyDescent="0.2">
      <c r="A65" s="10"/>
      <c r="B65" s="18"/>
      <c r="C65" s="18"/>
      <c r="E65" s="18"/>
      <c r="F65" s="18"/>
      <c r="H65" s="18"/>
      <c r="I65" s="18"/>
      <c r="K65" s="18"/>
      <c r="L65" s="18"/>
      <c r="O65" s="18"/>
      <c r="P65" s="18"/>
    </row>
    <row r="66" spans="1:16" ht="15.75" x14ac:dyDescent="0.25">
      <c r="A66" s="2" t="s">
        <v>46</v>
      </c>
      <c r="B66" s="8">
        <f>B58-B64</f>
        <v>36465.35</v>
      </c>
      <c r="C66" s="9">
        <f>+B66/$B$23*100</f>
        <v>26.812757352941176</v>
      </c>
      <c r="E66" s="8">
        <f>E58-E64</f>
        <v>24883.59519379845</v>
      </c>
      <c r="F66" s="9">
        <f>+E66/E23*100</f>
        <v>24.395681562547502</v>
      </c>
      <c r="H66" s="8">
        <f>H58-H64</f>
        <v>12120.167200591615</v>
      </c>
      <c r="I66" s="9">
        <f>+H66/H23*100</f>
        <v>17.823775294987669</v>
      </c>
      <c r="K66" s="8">
        <f>K58-K64</f>
        <v>-1048.0891992678808</v>
      </c>
      <c r="L66" s="9">
        <f>+K66/K23*100</f>
        <v>-3.082615291964355</v>
      </c>
      <c r="O66" s="8">
        <f>O58-O64</f>
        <v>-1018</v>
      </c>
      <c r="P66" s="9">
        <f>+O66/O23*100</f>
        <v>-50.9</v>
      </c>
    </row>
    <row r="67" spans="1:16" x14ac:dyDescent="0.2">
      <c r="A67" s="14"/>
      <c r="B67" s="15"/>
      <c r="C67" s="15"/>
      <c r="E67" s="15"/>
      <c r="F67" s="15"/>
      <c r="H67" s="15"/>
      <c r="I67" s="15"/>
      <c r="K67" s="15"/>
      <c r="L67" s="15"/>
      <c r="O67" s="15"/>
      <c r="P67" s="15"/>
    </row>
    <row r="68" spans="1:16" ht="15.75" x14ac:dyDescent="0.25">
      <c r="A68" s="2" t="s">
        <v>47</v>
      </c>
      <c r="B68" s="8">
        <f>+B23*C68%</f>
        <v>6800</v>
      </c>
      <c r="C68" s="42">
        <v>5</v>
      </c>
      <c r="D68" s="29"/>
      <c r="E68" s="8">
        <f>+$E$23*F68%</f>
        <v>0</v>
      </c>
      <c r="F68" s="42">
        <v>0</v>
      </c>
      <c r="G68" s="29"/>
      <c r="H68" s="8">
        <f>+$H$23*I68%</f>
        <v>0</v>
      </c>
      <c r="I68" s="42">
        <v>0</v>
      </c>
      <c r="J68" s="29"/>
      <c r="K68" s="8">
        <f>+K23*L68%</f>
        <v>0</v>
      </c>
      <c r="L68" s="42">
        <v>0</v>
      </c>
      <c r="N68" s="58" t="s">
        <v>164</v>
      </c>
      <c r="O68" s="8">
        <f>+O23*P68%</f>
        <v>0</v>
      </c>
      <c r="P68" s="42">
        <v>0</v>
      </c>
    </row>
    <row r="69" spans="1:16" x14ac:dyDescent="0.2">
      <c r="A69" s="14"/>
      <c r="B69" s="15"/>
      <c r="C69" s="15"/>
      <c r="E69" s="15"/>
      <c r="F69" s="15"/>
      <c r="H69" s="15"/>
      <c r="I69" s="15"/>
      <c r="K69" s="15"/>
      <c r="L69" s="15"/>
      <c r="O69" s="15"/>
      <c r="P69" s="15"/>
    </row>
    <row r="70" spans="1:16" ht="15.75" x14ac:dyDescent="0.25">
      <c r="A70" s="2" t="s">
        <v>48</v>
      </c>
      <c r="B70" s="3"/>
      <c r="C70" s="3"/>
      <c r="E70" s="3"/>
      <c r="F70" s="3"/>
      <c r="H70" s="3"/>
      <c r="I70" s="3"/>
      <c r="K70" s="3"/>
      <c r="L70" s="3"/>
      <c r="O70" s="3"/>
      <c r="P70" s="3"/>
    </row>
    <row r="71" spans="1:16" ht="15" x14ac:dyDescent="0.2">
      <c r="A71" s="4" t="s">
        <v>49</v>
      </c>
      <c r="B71" s="38">
        <v>8200</v>
      </c>
      <c r="C71" s="6">
        <f>+B71/$B$23*100</f>
        <v>6.0294117647058822</v>
      </c>
      <c r="E71" s="38">
        <v>8200</v>
      </c>
      <c r="F71" s="6">
        <f>+E71/$E$23*100</f>
        <v>8.0392156862745097</v>
      </c>
      <c r="H71" s="38">
        <v>4100</v>
      </c>
      <c r="I71" s="6">
        <f>+H71/$H$23*100</f>
        <v>6.0294117647058822</v>
      </c>
      <c r="K71" s="38">
        <v>0</v>
      </c>
      <c r="L71" s="6">
        <f>+K71/$K$23*100</f>
        <v>0</v>
      </c>
      <c r="N71" s="58" t="s">
        <v>165</v>
      </c>
      <c r="O71" s="38">
        <v>0</v>
      </c>
      <c r="P71" s="6">
        <f>+O71/$O$23*100</f>
        <v>0</v>
      </c>
    </row>
    <row r="72" spans="1:16" ht="15" hidden="1" x14ac:dyDescent="0.2">
      <c r="A72" s="4" t="s">
        <v>50</v>
      </c>
      <c r="B72" s="47">
        <v>0</v>
      </c>
      <c r="C72" s="6">
        <v>1</v>
      </c>
      <c r="E72" s="47"/>
      <c r="F72" s="13"/>
      <c r="H72" s="47"/>
      <c r="I72" s="13"/>
      <c r="K72" s="47"/>
      <c r="L72" s="13"/>
      <c r="O72" s="47"/>
      <c r="P72" s="13"/>
    </row>
    <row r="73" spans="1:16" ht="15" x14ac:dyDescent="0.2">
      <c r="A73" s="4" t="s">
        <v>51</v>
      </c>
      <c r="B73" s="38">
        <v>600</v>
      </c>
      <c r="C73" s="6">
        <f t="shared" ref="C73:C75" si="23">+B73/$B$23*100</f>
        <v>0.44117647058823528</v>
      </c>
      <c r="E73" s="38">
        <v>600</v>
      </c>
      <c r="F73" s="6">
        <f t="shared" ref="F73:F76" si="24">+E73/$E$23*100</f>
        <v>0.58823529411764708</v>
      </c>
      <c r="H73" s="38">
        <v>600</v>
      </c>
      <c r="I73" s="6">
        <f t="shared" ref="I73:I76" si="25">+H73/$H$23*100</f>
        <v>0.88235294117647056</v>
      </c>
      <c r="K73" s="38">
        <v>600</v>
      </c>
      <c r="L73" s="6">
        <f t="shared" ref="L73:L76" si="26">+K73/$K$23*100</f>
        <v>1.7647058823529411</v>
      </c>
      <c r="N73" s="57"/>
      <c r="O73" s="38">
        <v>600</v>
      </c>
      <c r="P73" s="6">
        <f>+O73/$O$23*100</f>
        <v>30</v>
      </c>
    </row>
    <row r="74" spans="1:16" ht="15" x14ac:dyDescent="0.2">
      <c r="A74" s="4" t="s">
        <v>52</v>
      </c>
      <c r="B74" s="38">
        <v>700</v>
      </c>
      <c r="C74" s="6">
        <f t="shared" si="23"/>
        <v>0.51470588235294112</v>
      </c>
      <c r="E74" s="38">
        <v>700</v>
      </c>
      <c r="F74" s="6">
        <f t="shared" si="24"/>
        <v>0.68627450980392157</v>
      </c>
      <c r="H74" s="38">
        <v>700</v>
      </c>
      <c r="I74" s="6">
        <f t="shared" si="25"/>
        <v>1.0294117647058822</v>
      </c>
      <c r="K74" s="38">
        <v>700</v>
      </c>
      <c r="L74" s="6">
        <f t="shared" si="26"/>
        <v>2.0588235294117645</v>
      </c>
      <c r="O74" s="38">
        <v>700</v>
      </c>
      <c r="P74" s="6">
        <f>+O74/$O$23*100</f>
        <v>35</v>
      </c>
    </row>
    <row r="75" spans="1:16" ht="15" x14ac:dyDescent="0.2">
      <c r="A75" s="4" t="s">
        <v>53</v>
      </c>
      <c r="B75" s="38">
        <v>1300</v>
      </c>
      <c r="C75" s="6">
        <f t="shared" si="23"/>
        <v>0.95588235294117652</v>
      </c>
      <c r="E75" s="38">
        <v>1300</v>
      </c>
      <c r="F75" s="6">
        <f t="shared" si="24"/>
        <v>1.2745098039215685</v>
      </c>
      <c r="H75" s="38">
        <v>1300</v>
      </c>
      <c r="I75" s="6">
        <f t="shared" si="25"/>
        <v>1.911764705882353</v>
      </c>
      <c r="K75" s="38">
        <v>1300</v>
      </c>
      <c r="L75" s="6">
        <f t="shared" si="26"/>
        <v>3.8235294117647061</v>
      </c>
      <c r="O75" s="38">
        <v>1300</v>
      </c>
      <c r="P75" s="6">
        <f>+O75/$O$23*100</f>
        <v>65</v>
      </c>
    </row>
    <row r="76" spans="1:16" ht="15.75" x14ac:dyDescent="0.25">
      <c r="A76" s="2" t="s">
        <v>54</v>
      </c>
      <c r="B76" s="28">
        <f>SUM(B71:B75)</f>
        <v>10800</v>
      </c>
      <c r="C76" s="23">
        <f>+B76/B23*100</f>
        <v>7.9411764705882346</v>
      </c>
      <c r="E76" s="28">
        <f>SUM(E71:E75)</f>
        <v>10800</v>
      </c>
      <c r="F76" s="23">
        <f t="shared" si="24"/>
        <v>10.588235294117647</v>
      </c>
      <c r="H76" s="28">
        <f>SUM(H71:H75)</f>
        <v>6700</v>
      </c>
      <c r="I76" s="23">
        <f t="shared" si="25"/>
        <v>9.8529411764705888</v>
      </c>
      <c r="K76" s="28">
        <f>SUM(K71:K75)</f>
        <v>2600</v>
      </c>
      <c r="L76" s="23">
        <f t="shared" si="26"/>
        <v>7.6470588235294121</v>
      </c>
      <c r="O76" s="28">
        <f>SUM(O71:O75)</f>
        <v>2600</v>
      </c>
      <c r="P76" s="23">
        <f>+O76/$O$23*100</f>
        <v>130</v>
      </c>
    </row>
    <row r="77" spans="1:16" x14ac:dyDescent="0.2">
      <c r="A77" s="14"/>
      <c r="B77" s="16"/>
      <c r="C77" s="16"/>
      <c r="E77" s="16"/>
      <c r="F77" s="16"/>
      <c r="H77" s="16"/>
      <c r="I77" s="16"/>
      <c r="K77" s="16"/>
      <c r="L77" s="16"/>
      <c r="O77" s="16"/>
      <c r="P77" s="16"/>
    </row>
    <row r="78" spans="1:16" ht="15.75" x14ac:dyDescent="0.25">
      <c r="A78" s="2" t="s">
        <v>55</v>
      </c>
      <c r="B78" s="8">
        <f>B66-B68-B76</f>
        <v>18865.349999999999</v>
      </c>
      <c r="C78" s="9">
        <f>+B78/$B$23*100</f>
        <v>13.871580882352941</v>
      </c>
      <c r="E78" s="8">
        <f>E66-E68-E76</f>
        <v>14083.59519379845</v>
      </c>
      <c r="F78" s="9">
        <f>+E78/E23*100</f>
        <v>13.807446268429855</v>
      </c>
      <c r="H78" s="8">
        <f>H66-H68-H76</f>
        <v>5420.1672005916153</v>
      </c>
      <c r="I78" s="9">
        <f>+H78/H23*100</f>
        <v>7.9708341185170815</v>
      </c>
      <c r="K78" s="8">
        <f>K66-K68-K76</f>
        <v>-3648.0891992678808</v>
      </c>
      <c r="L78" s="9">
        <f>+K78/K23*100</f>
        <v>-10.729674115493767</v>
      </c>
      <c r="O78" s="8">
        <f>O66-O68-O76</f>
        <v>-3618</v>
      </c>
      <c r="P78" s="9">
        <f>+O78/O23*100</f>
        <v>-180.9</v>
      </c>
    </row>
    <row r="79" spans="1:16" ht="15.75" x14ac:dyDescent="0.25">
      <c r="A79" s="2"/>
      <c r="B79" s="8"/>
      <c r="C79" s="9"/>
      <c r="E79" s="8"/>
      <c r="F79" s="9"/>
      <c r="H79" s="8"/>
      <c r="I79" s="9"/>
      <c r="K79" s="8"/>
      <c r="L79" s="9"/>
      <c r="O79" s="8"/>
      <c r="P79" s="9"/>
    </row>
    <row r="80" spans="1:16" ht="15.75" x14ac:dyDescent="0.25">
      <c r="A80" s="2" t="s">
        <v>161</v>
      </c>
      <c r="B80" s="51">
        <v>4500</v>
      </c>
      <c r="C80" s="9">
        <f>+B80/$B$23*100</f>
        <v>3.3088235294117649</v>
      </c>
      <c r="E80" s="8">
        <v>4500</v>
      </c>
      <c r="F80" s="9">
        <f>+E80/$E$23*100</f>
        <v>4.4117647058823533</v>
      </c>
      <c r="H80" s="8">
        <v>4000</v>
      </c>
      <c r="I80" s="9">
        <f>+H80/$H$23*100</f>
        <v>5.8823529411764701</v>
      </c>
      <c r="K80" s="8">
        <v>4000</v>
      </c>
      <c r="L80" s="9">
        <f>+K80/$K$23*100</f>
        <v>11.76470588235294</v>
      </c>
      <c r="O80" s="8">
        <v>4000</v>
      </c>
      <c r="P80" s="9">
        <f>+O80/$O$23*100</f>
        <v>200</v>
      </c>
    </row>
    <row r="81" spans="1:16" ht="15.75" x14ac:dyDescent="0.25">
      <c r="A81" s="2" t="s">
        <v>162</v>
      </c>
      <c r="B81" s="51">
        <v>6450</v>
      </c>
      <c r="C81" s="9">
        <f>+B81/$B$23*100</f>
        <v>4.742647058823529</v>
      </c>
      <c r="E81" s="8">
        <v>0</v>
      </c>
      <c r="F81" s="9">
        <f>+E81/$E$23*100</f>
        <v>0</v>
      </c>
      <c r="H81" s="8">
        <v>0</v>
      </c>
      <c r="I81" s="9">
        <f>+H81/$H$23*100</f>
        <v>0</v>
      </c>
      <c r="K81" s="8">
        <v>0</v>
      </c>
      <c r="L81" s="9">
        <f>+K81/$K$23*100</f>
        <v>0</v>
      </c>
      <c r="N81" s="58" t="s">
        <v>164</v>
      </c>
      <c r="O81" s="8">
        <v>0</v>
      </c>
      <c r="P81" s="9">
        <f>+O81/$O$23*100</f>
        <v>0</v>
      </c>
    </row>
    <row r="82" spans="1:16" ht="15" hidden="1" x14ac:dyDescent="0.2">
      <c r="A82" s="4" t="s">
        <v>56</v>
      </c>
      <c r="B82" s="13"/>
      <c r="C82" s="13"/>
      <c r="E82" s="13"/>
      <c r="F82" s="13"/>
      <c r="H82" s="13"/>
      <c r="I82" s="13"/>
      <c r="K82" s="13"/>
      <c r="L82" s="13"/>
      <c r="O82" s="13"/>
      <c r="P82" s="13"/>
    </row>
    <row r="83" spans="1:16" ht="15" hidden="1" x14ac:dyDescent="0.2">
      <c r="A83" s="4" t="s">
        <v>57</v>
      </c>
      <c r="B83" s="7">
        <v>-12.6</v>
      </c>
      <c r="C83" s="6">
        <f>+B83/$B$23*100</f>
        <v>-9.2647058823529405E-3</v>
      </c>
      <c r="E83" s="5">
        <f>+$E$23*F83%</f>
        <v>-7.3380993294991592</v>
      </c>
      <c r="F83" s="6">
        <v>-7.1942150289207437E-3</v>
      </c>
      <c r="H83" s="5">
        <f>+$H$23*I83%</f>
        <v>-4.8920662196661056</v>
      </c>
      <c r="I83" s="6">
        <v>-7.1942150289207437E-3</v>
      </c>
      <c r="K83" s="5">
        <f>+$K$23*L83%</f>
        <v>-2.4460331098330528</v>
      </c>
      <c r="L83" s="6">
        <v>-7.1942150289207437E-3</v>
      </c>
      <c r="O83" s="5">
        <f>+$H$23*P83%</f>
        <v>-4.8920662196661056</v>
      </c>
      <c r="P83" s="6">
        <v>-7.1942150289207437E-3</v>
      </c>
    </row>
    <row r="84" spans="1:16" ht="15.75" hidden="1" x14ac:dyDescent="0.25">
      <c r="A84" s="2" t="s">
        <v>58</v>
      </c>
      <c r="B84" s="8">
        <f>+B78-B82-B83</f>
        <v>18877.949999999997</v>
      </c>
      <c r="C84" s="23">
        <f>+B84/$B$23*100</f>
        <v>13.880845588235291</v>
      </c>
      <c r="E84" s="28">
        <f>+E78-E82-E83</f>
        <v>14090.93329312795</v>
      </c>
      <c r="F84" s="23">
        <v>5.3120005444766777E-2</v>
      </c>
      <c r="H84" s="28">
        <f>+H78-H82-H83</f>
        <v>5425.0592668112813</v>
      </c>
      <c r="I84" s="23">
        <v>5.3120005444766777E-2</v>
      </c>
      <c r="K84" s="28">
        <f>+K78-K82-K83</f>
        <v>-3645.6431661580477</v>
      </c>
      <c r="L84" s="23">
        <f>+K84/K23*100</f>
        <v>-10.722479900464846</v>
      </c>
      <c r="O84" s="28">
        <f>+O78-O82-O83</f>
        <v>-3613.107933780334</v>
      </c>
      <c r="P84" s="23">
        <f>+O84/O23*100</f>
        <v>-180.6553966890167</v>
      </c>
    </row>
    <row r="85" spans="1:16" hidden="1" x14ac:dyDescent="0.2">
      <c r="A85" s="14"/>
      <c r="B85" s="15"/>
      <c r="C85" s="15"/>
      <c r="E85" s="15"/>
      <c r="F85" s="15"/>
      <c r="H85" s="15"/>
      <c r="I85" s="15"/>
      <c r="K85" s="15"/>
      <c r="L85" s="15"/>
      <c r="O85" s="15"/>
      <c r="P85" s="15"/>
    </row>
    <row r="86" spans="1:16" ht="30" hidden="1" x14ac:dyDescent="0.2">
      <c r="A86" s="4" t="s">
        <v>59</v>
      </c>
      <c r="B86" s="13"/>
      <c r="C86" s="13"/>
      <c r="E86" s="13"/>
      <c r="F86" s="13"/>
      <c r="H86" s="13"/>
      <c r="I86" s="13"/>
      <c r="K86" s="13"/>
      <c r="L86" s="13"/>
      <c r="O86" s="13"/>
      <c r="P86" s="13"/>
    </row>
    <row r="87" spans="1:16" ht="18.75" customHeight="1" x14ac:dyDescent="0.25">
      <c r="B87" s="20"/>
      <c r="C87" s="20"/>
      <c r="E87" s="20"/>
      <c r="F87" s="20"/>
      <c r="H87" s="20"/>
      <c r="I87" s="20"/>
      <c r="K87" s="20"/>
      <c r="L87" s="20"/>
      <c r="O87" s="20"/>
      <c r="P87" s="20"/>
    </row>
    <row r="88" spans="1:16" ht="15" customHeight="1" x14ac:dyDescent="0.25">
      <c r="A88" s="54" t="s">
        <v>163</v>
      </c>
      <c r="B88" s="55">
        <f>B84-B86-B80-B81</f>
        <v>7927.9499999999971</v>
      </c>
      <c r="C88" s="56">
        <f>+B88/$B$23*100</f>
        <v>5.829374999999998</v>
      </c>
      <c r="D88" s="53"/>
      <c r="E88" s="55">
        <f>E84-E86-E80-E81</f>
        <v>9590.9332931279496</v>
      </c>
      <c r="F88" s="56">
        <f>+E88/E23*100</f>
        <v>9.4028757775764209</v>
      </c>
      <c r="G88" s="53"/>
      <c r="H88" s="55">
        <f>H84-H86-H80-H81</f>
        <v>1425.0592668112813</v>
      </c>
      <c r="I88" s="56">
        <f>+H88/H23*100</f>
        <v>2.0956753923695315</v>
      </c>
      <c r="J88" s="53"/>
      <c r="K88" s="55">
        <f>K84-K86-K80-K81</f>
        <v>-7645.6431661580482</v>
      </c>
      <c r="L88" s="56">
        <f>+K88/K23*100</f>
        <v>-22.487185782817789</v>
      </c>
      <c r="O88" s="55">
        <f>O84-O86-O80-O81</f>
        <v>-7613.107933780334</v>
      </c>
      <c r="P88" s="56">
        <f>+O88/O23*100</f>
        <v>-380.6553966890167</v>
      </c>
    </row>
    <row r="89" spans="1:16" ht="15" customHeight="1" x14ac:dyDescent="0.25">
      <c r="B89" s="8"/>
      <c r="C89" s="9"/>
      <c r="E89" s="8"/>
      <c r="F89" s="9"/>
      <c r="H89" s="8"/>
      <c r="I89" s="9"/>
      <c r="K89" s="8"/>
      <c r="L89" s="9"/>
      <c r="O89" s="8"/>
      <c r="P89" s="9"/>
    </row>
    <row r="90" spans="1:16" hidden="1" x14ac:dyDescent="0.2">
      <c r="A90" s="14"/>
      <c r="B90" s="15"/>
      <c r="C90" s="15"/>
      <c r="E90" s="15"/>
      <c r="F90" s="15"/>
      <c r="H90" s="15"/>
      <c r="I90" s="15"/>
      <c r="K90" s="15"/>
      <c r="L90" s="15"/>
      <c r="O90" s="15"/>
      <c r="P90" s="15"/>
    </row>
    <row r="91" spans="1:16" ht="15" hidden="1" x14ac:dyDescent="0.2">
      <c r="A91" s="4" t="s">
        <v>60</v>
      </c>
      <c r="B91" s="13"/>
      <c r="C91" s="13"/>
      <c r="E91" s="13"/>
      <c r="F91" s="13"/>
      <c r="H91" s="13"/>
      <c r="I91" s="13"/>
      <c r="K91" s="13"/>
      <c r="L91" s="13"/>
      <c r="O91" s="13"/>
      <c r="P91" s="13"/>
    </row>
    <row r="92" spans="1:16" ht="30" hidden="1" x14ac:dyDescent="0.2">
      <c r="A92" s="4" t="s">
        <v>61</v>
      </c>
      <c r="B92" s="13"/>
      <c r="C92" s="13"/>
      <c r="E92" s="13"/>
      <c r="F92" s="13"/>
      <c r="H92" s="13"/>
      <c r="I92" s="13"/>
      <c r="K92" s="13"/>
      <c r="L92" s="13"/>
      <c r="O92" s="13"/>
      <c r="P92" s="13"/>
    </row>
    <row r="93" spans="1:16" ht="3" hidden="1" customHeight="1" x14ac:dyDescent="0.2">
      <c r="A93" s="4" t="s">
        <v>62</v>
      </c>
      <c r="B93" s="13"/>
      <c r="C93" s="13"/>
      <c r="E93" s="13"/>
      <c r="F93" s="13"/>
      <c r="H93" s="13"/>
      <c r="I93" s="13"/>
      <c r="K93" s="13"/>
      <c r="L93" s="13"/>
      <c r="O93" s="13"/>
      <c r="P93" s="13"/>
    </row>
    <row r="94" spans="1:16" ht="15" hidden="1" x14ac:dyDescent="0.2">
      <c r="A94" s="4" t="s">
        <v>63</v>
      </c>
      <c r="B94" s="13"/>
      <c r="C94" s="13"/>
      <c r="E94" s="13"/>
      <c r="F94" s="13"/>
      <c r="H94" s="13"/>
      <c r="I94" s="13"/>
      <c r="K94" s="13"/>
      <c r="L94" s="13"/>
      <c r="O94" s="13"/>
      <c r="P94" s="13"/>
    </row>
    <row r="95" spans="1:16" ht="15" hidden="1" x14ac:dyDescent="0.2">
      <c r="A95" s="4" t="s">
        <v>64</v>
      </c>
      <c r="B95" s="13"/>
      <c r="C95" s="13"/>
      <c r="E95" s="13"/>
      <c r="F95" s="13"/>
      <c r="H95" s="13"/>
      <c r="I95" s="13"/>
      <c r="K95" s="13"/>
      <c r="L95" s="13"/>
      <c r="O95" s="13"/>
      <c r="P95" s="13"/>
    </row>
    <row r="96" spans="1:16" ht="15" hidden="1" x14ac:dyDescent="0.2">
      <c r="A96" s="4" t="s">
        <v>65</v>
      </c>
      <c r="B96" s="13"/>
      <c r="C96" s="13"/>
      <c r="E96" s="13"/>
      <c r="F96" s="13"/>
      <c r="H96" s="13"/>
      <c r="I96" s="13"/>
      <c r="K96" s="13"/>
      <c r="L96" s="13"/>
      <c r="O96" s="13"/>
      <c r="P96" s="13"/>
    </row>
    <row r="97" spans="1:16" ht="15" hidden="1" x14ac:dyDescent="0.2">
      <c r="A97" s="4" t="s">
        <v>66</v>
      </c>
      <c r="B97" s="13"/>
      <c r="C97" s="13"/>
      <c r="E97" s="13"/>
      <c r="F97" s="13"/>
      <c r="H97" s="13"/>
      <c r="I97" s="13"/>
      <c r="K97" s="13"/>
      <c r="L97" s="13"/>
      <c r="O97" s="13"/>
      <c r="P97" s="13"/>
    </row>
    <row r="98" spans="1:16" ht="30" hidden="1" x14ac:dyDescent="0.2">
      <c r="A98" s="4" t="s">
        <v>67</v>
      </c>
      <c r="B98" s="13"/>
      <c r="C98" s="13"/>
      <c r="E98" s="13"/>
      <c r="F98" s="13"/>
      <c r="H98" s="13"/>
      <c r="I98" s="13"/>
      <c r="K98" s="13"/>
      <c r="L98" s="13"/>
      <c r="O98" s="13"/>
      <c r="P98" s="13"/>
    </row>
    <row r="99" spans="1:16" ht="15" hidden="1" x14ac:dyDescent="0.2">
      <c r="A99" s="4" t="s">
        <v>68</v>
      </c>
      <c r="B99" s="13"/>
      <c r="C99" s="13"/>
      <c r="E99" s="13"/>
      <c r="F99" s="13"/>
      <c r="H99" s="13"/>
      <c r="I99" s="13"/>
      <c r="K99" s="13"/>
      <c r="L99" s="13"/>
      <c r="O99" s="13"/>
      <c r="P99" s="13"/>
    </row>
    <row r="100" spans="1:16" ht="15" hidden="1" x14ac:dyDescent="0.2">
      <c r="A100" s="4" t="s">
        <v>69</v>
      </c>
      <c r="B100" s="13"/>
      <c r="C100" s="13"/>
      <c r="E100" s="13"/>
      <c r="F100" s="13"/>
      <c r="H100" s="13"/>
      <c r="I100" s="13"/>
      <c r="K100" s="13"/>
      <c r="L100" s="13"/>
      <c r="O100" s="13"/>
      <c r="P100" s="13"/>
    </row>
    <row r="101" spans="1:16" ht="15" hidden="1" x14ac:dyDescent="0.2">
      <c r="A101" s="4" t="s">
        <v>70</v>
      </c>
      <c r="B101" s="5">
        <v>0</v>
      </c>
      <c r="C101" s="6">
        <f t="shared" ref="C101:C107" si="27">+B101/$B$23*100</f>
        <v>0</v>
      </c>
      <c r="E101" s="5">
        <v>0</v>
      </c>
      <c r="F101" s="6">
        <v>0</v>
      </c>
      <c r="H101" s="5">
        <v>0</v>
      </c>
      <c r="I101" s="6">
        <v>0</v>
      </c>
      <c r="K101" s="5">
        <v>0</v>
      </c>
      <c r="L101" s="6">
        <v>0</v>
      </c>
      <c r="O101" s="5">
        <v>0</v>
      </c>
      <c r="P101" s="6">
        <v>0</v>
      </c>
    </row>
    <row r="102" spans="1:16" ht="15" hidden="1" x14ac:dyDescent="0.2">
      <c r="A102" s="4" t="s">
        <v>71</v>
      </c>
      <c r="B102" s="13"/>
      <c r="C102" s="6">
        <f t="shared" si="27"/>
        <v>0</v>
      </c>
      <c r="E102" s="13"/>
      <c r="F102" s="6">
        <v>0</v>
      </c>
      <c r="H102" s="13"/>
      <c r="I102" s="6">
        <v>0</v>
      </c>
      <c r="K102" s="13"/>
      <c r="L102" s="6">
        <v>0</v>
      </c>
      <c r="O102" s="13"/>
      <c r="P102" s="6">
        <v>0</v>
      </c>
    </row>
    <row r="103" spans="1:16" ht="15" hidden="1" x14ac:dyDescent="0.2">
      <c r="A103" s="4" t="s">
        <v>72</v>
      </c>
      <c r="B103" s="13"/>
      <c r="C103" s="6">
        <f t="shared" si="27"/>
        <v>0</v>
      </c>
      <c r="E103" s="13"/>
      <c r="F103" s="6">
        <v>0</v>
      </c>
      <c r="H103" s="13"/>
      <c r="I103" s="6">
        <v>0</v>
      </c>
      <c r="K103" s="13"/>
      <c r="L103" s="6">
        <v>0</v>
      </c>
      <c r="O103" s="13"/>
      <c r="P103" s="6">
        <v>0</v>
      </c>
    </row>
    <row r="104" spans="1:16" ht="15" hidden="1" x14ac:dyDescent="0.2">
      <c r="A104" s="4" t="s">
        <v>73</v>
      </c>
      <c r="B104" s="13"/>
      <c r="C104" s="6">
        <f t="shared" si="27"/>
        <v>0</v>
      </c>
      <c r="E104" s="13"/>
      <c r="F104" s="6">
        <v>0</v>
      </c>
      <c r="H104" s="13"/>
      <c r="I104" s="6">
        <v>0</v>
      </c>
      <c r="K104" s="13"/>
      <c r="L104" s="6">
        <v>0</v>
      </c>
      <c r="O104" s="13"/>
      <c r="P104" s="6">
        <v>0</v>
      </c>
    </row>
    <row r="105" spans="1:16" ht="15" hidden="1" x14ac:dyDescent="0.2">
      <c r="A105" s="4" t="s">
        <v>74</v>
      </c>
      <c r="B105" s="13"/>
      <c r="C105" s="6">
        <f t="shared" si="27"/>
        <v>0</v>
      </c>
      <c r="E105" s="13"/>
      <c r="F105" s="6">
        <v>0</v>
      </c>
      <c r="H105" s="13"/>
      <c r="I105" s="6">
        <v>0</v>
      </c>
      <c r="K105" s="13"/>
      <c r="L105" s="6">
        <v>0</v>
      </c>
      <c r="O105" s="13"/>
      <c r="P105" s="6">
        <v>0</v>
      </c>
    </row>
    <row r="106" spans="1:16" ht="30" hidden="1" x14ac:dyDescent="0.2">
      <c r="A106" s="4" t="s">
        <v>75</v>
      </c>
      <c r="B106" s="13"/>
      <c r="C106" s="6">
        <f t="shared" si="27"/>
        <v>0</v>
      </c>
      <c r="E106" s="13"/>
      <c r="F106" s="6">
        <v>0</v>
      </c>
      <c r="H106" s="13"/>
      <c r="I106" s="6">
        <v>0</v>
      </c>
      <c r="K106" s="13"/>
      <c r="L106" s="6">
        <v>0</v>
      </c>
      <c r="O106" s="13"/>
      <c r="P106" s="6">
        <v>0</v>
      </c>
    </row>
    <row r="107" spans="1:16" ht="15" hidden="1" x14ac:dyDescent="0.2">
      <c r="A107" s="4" t="s">
        <v>76</v>
      </c>
      <c r="B107" s="5">
        <v>0</v>
      </c>
      <c r="C107" s="6">
        <f t="shared" si="27"/>
        <v>0</v>
      </c>
      <c r="E107" s="5">
        <v>0</v>
      </c>
      <c r="F107" s="6">
        <v>0</v>
      </c>
      <c r="H107" s="5">
        <v>0</v>
      </c>
      <c r="I107" s="6">
        <v>0</v>
      </c>
      <c r="K107" s="5">
        <v>0</v>
      </c>
      <c r="L107" s="6">
        <v>0</v>
      </c>
      <c r="O107" s="5">
        <v>0</v>
      </c>
      <c r="P107" s="6">
        <v>0</v>
      </c>
    </row>
    <row r="108" spans="1:16" ht="15" hidden="1" x14ac:dyDescent="0.2">
      <c r="A108" s="4" t="s">
        <v>77</v>
      </c>
      <c r="B108" s="13"/>
      <c r="C108" s="13"/>
      <c r="E108" s="13"/>
      <c r="F108" s="13"/>
      <c r="H108" s="13"/>
      <c r="I108" s="13"/>
      <c r="K108" s="13"/>
      <c r="L108" s="13"/>
      <c r="O108" s="13"/>
      <c r="P108" s="13"/>
    </row>
    <row r="109" spans="1:16" ht="15" hidden="1" x14ac:dyDescent="0.2">
      <c r="A109" s="4" t="s">
        <v>78</v>
      </c>
      <c r="B109" s="5">
        <f>SUM(B91:B108)</f>
        <v>0</v>
      </c>
      <c r="C109" s="6">
        <f>+B109/$B$23*100</f>
        <v>0</v>
      </c>
      <c r="E109" s="5">
        <f>SUM(E91:E108)</f>
        <v>0</v>
      </c>
      <c r="F109" s="6">
        <v>0</v>
      </c>
      <c r="H109" s="5">
        <f>SUM(H91:H108)</f>
        <v>0</v>
      </c>
      <c r="I109" s="6">
        <v>0</v>
      </c>
      <c r="K109" s="5">
        <f>SUM(K91:K108)</f>
        <v>0</v>
      </c>
      <c r="L109" s="6">
        <v>0</v>
      </c>
      <c r="O109" s="5">
        <f>SUM(O91:O108)</f>
        <v>0</v>
      </c>
      <c r="P109" s="6">
        <v>0</v>
      </c>
    </row>
    <row r="110" spans="1:16" ht="15.75" hidden="1" x14ac:dyDescent="0.25">
      <c r="A110" s="19"/>
      <c r="B110" s="20"/>
      <c r="C110" s="20"/>
      <c r="E110" s="20"/>
      <c r="F110" s="20"/>
      <c r="H110" s="20"/>
      <c r="I110" s="20"/>
      <c r="K110" s="20"/>
      <c r="L110" s="20"/>
      <c r="O110" s="20"/>
      <c r="P110" s="20"/>
    </row>
    <row r="111" spans="1:16" ht="16.5" hidden="1" thickBot="1" x14ac:dyDescent="0.3">
      <c r="A111" s="2" t="s">
        <v>79</v>
      </c>
      <c r="B111" s="21">
        <f>B88-B109</f>
        <v>7927.9499999999971</v>
      </c>
      <c r="C111" s="25">
        <f>+B111/$B$23*100</f>
        <v>5.829374999999998</v>
      </c>
      <c r="E111" s="21">
        <f>E88-E109</f>
        <v>9590.9332931279496</v>
      </c>
      <c r="F111" s="25">
        <f>+E111/E23*100</f>
        <v>9.4028757775764209</v>
      </c>
      <c r="H111" s="21">
        <f>H88-H109</f>
        <v>1425.0592668112813</v>
      </c>
      <c r="I111" s="25">
        <f>+H111/H23*100</f>
        <v>2.0956753923695315</v>
      </c>
      <c r="K111" s="21">
        <f>K88-K109</f>
        <v>-7645.6431661580482</v>
      </c>
      <c r="L111" s="25">
        <f>+K111/K23*100</f>
        <v>-22.487185782817789</v>
      </c>
      <c r="O111" s="21">
        <f>O88-O109</f>
        <v>-7613.107933780334</v>
      </c>
      <c r="P111" s="25">
        <f>+O111/O23*100</f>
        <v>-380.6553966890167</v>
      </c>
    </row>
    <row r="112" spans="1:16" ht="15.75" x14ac:dyDescent="0.25">
      <c r="A112" s="2"/>
      <c r="B112" s="30"/>
      <c r="C112" s="31"/>
      <c r="E112" s="30"/>
      <c r="F112" s="31"/>
      <c r="H112" s="30"/>
      <c r="I112" s="31"/>
      <c r="K112" s="30"/>
      <c r="L112" s="31"/>
      <c r="O112" s="30"/>
      <c r="P112" s="31"/>
    </row>
    <row r="113" spans="1:16" x14ac:dyDescent="0.2">
      <c r="A113" s="14"/>
      <c r="B113" s="15"/>
      <c r="C113" s="15"/>
      <c r="E113" s="15"/>
      <c r="F113" s="15"/>
      <c r="H113" s="15"/>
      <c r="I113" s="15"/>
      <c r="K113" s="15"/>
      <c r="L113" s="15"/>
      <c r="O113" s="15"/>
      <c r="P113" s="15"/>
    </row>
    <row r="114" spans="1:16" ht="15.75" hidden="1" x14ac:dyDescent="0.25">
      <c r="A114" s="2" t="s">
        <v>80</v>
      </c>
      <c r="B114" s="3"/>
      <c r="C114" s="3"/>
      <c r="E114" s="3"/>
      <c r="F114" s="3"/>
      <c r="H114" s="3"/>
      <c r="I114" s="3"/>
      <c r="K114" s="3"/>
      <c r="L114" s="3"/>
      <c r="O114" s="3"/>
      <c r="P114" s="3"/>
    </row>
    <row r="115" spans="1:16" ht="15.75" hidden="1" x14ac:dyDescent="0.25">
      <c r="A115" s="2" t="s">
        <v>17</v>
      </c>
      <c r="B115" s="3"/>
      <c r="C115" s="3"/>
      <c r="E115" s="3"/>
      <c r="F115" s="3"/>
      <c r="H115" s="3"/>
      <c r="I115" s="3"/>
      <c r="K115" s="3"/>
      <c r="L115" s="3"/>
      <c r="O115" s="3"/>
      <c r="P115" s="3"/>
    </row>
    <row r="116" spans="1:16" ht="15" hidden="1" x14ac:dyDescent="0.2">
      <c r="A116" s="4" t="s">
        <v>81</v>
      </c>
      <c r="B116" s="5">
        <v>3896.09</v>
      </c>
      <c r="C116" s="6">
        <f t="shared" ref="C116:C124" si="28">+B116/$B$23*100</f>
        <v>2.8647720588235295</v>
      </c>
      <c r="E116" s="5">
        <f t="shared" ref="E116:E124" si="29">+$E$23*F116%</f>
        <v>2269.0393187832046</v>
      </c>
      <c r="F116" s="6">
        <v>2.2245483517482398</v>
      </c>
      <c r="H116" s="5">
        <f t="shared" ref="H116:H124" si="30">+$H$23*I116%</f>
        <v>1512.6928791888031</v>
      </c>
      <c r="I116" s="6">
        <v>2.2245483517482398</v>
      </c>
      <c r="K116" s="5">
        <f t="shared" ref="K116:K124" si="31">+$K$23*L116%</f>
        <v>756.34643959440155</v>
      </c>
      <c r="L116" s="6">
        <v>2.2245483517482398</v>
      </c>
      <c r="O116" s="5">
        <f>+$H$23*P116%</f>
        <v>1512.6928791888031</v>
      </c>
      <c r="P116" s="6">
        <v>2.2245483517482398</v>
      </c>
    </row>
    <row r="117" spans="1:16" ht="15" hidden="1" x14ac:dyDescent="0.2">
      <c r="A117" s="4" t="s">
        <v>82</v>
      </c>
      <c r="B117" s="5">
        <v>4307.43</v>
      </c>
      <c r="C117" s="6">
        <f t="shared" si="28"/>
        <v>3.167227941176471</v>
      </c>
      <c r="E117" s="5">
        <f t="shared" si="29"/>
        <v>2508.5991424495687</v>
      </c>
      <c r="F117" s="6">
        <v>2.4594109239701654</v>
      </c>
      <c r="H117" s="5">
        <f t="shared" si="30"/>
        <v>1672.3994282997126</v>
      </c>
      <c r="I117" s="6">
        <v>2.4594109239701654</v>
      </c>
      <c r="K117" s="5">
        <f t="shared" si="31"/>
        <v>836.19971414985628</v>
      </c>
      <c r="L117" s="6">
        <v>2.4594109239701654</v>
      </c>
      <c r="O117" s="5">
        <f>+$H$23*P117%</f>
        <v>1672.3994282997126</v>
      </c>
      <c r="P117" s="6">
        <v>2.4594109239701654</v>
      </c>
    </row>
    <row r="118" spans="1:16" ht="15" hidden="1" x14ac:dyDescent="0.2">
      <c r="A118" s="4" t="s">
        <v>83</v>
      </c>
      <c r="B118" s="5">
        <v>1454.64</v>
      </c>
      <c r="C118" s="6">
        <f t="shared" si="28"/>
        <v>1.0695882352941177</v>
      </c>
      <c r="E118" s="5">
        <f t="shared" si="29"/>
        <v>847.16609592560781</v>
      </c>
      <c r="F118" s="6">
        <v>0.83055499600549787</v>
      </c>
      <c r="H118" s="5">
        <f t="shared" si="30"/>
        <v>564.77739728373854</v>
      </c>
      <c r="I118" s="6">
        <v>0.83055499600549787</v>
      </c>
      <c r="K118" s="5">
        <f t="shared" si="31"/>
        <v>282.38869864186927</v>
      </c>
      <c r="L118" s="6">
        <v>0.83055499600549787</v>
      </c>
      <c r="O118" s="5">
        <f>+$H$23*P118%</f>
        <v>564.77739728373854</v>
      </c>
      <c r="P118" s="6">
        <v>0.83055499600549787</v>
      </c>
    </row>
    <row r="119" spans="1:16" ht="15" hidden="1" x14ac:dyDescent="0.2">
      <c r="A119" s="4" t="s">
        <v>84</v>
      </c>
      <c r="B119" s="5">
        <v>1196.72</v>
      </c>
      <c r="C119" s="6">
        <f t="shared" si="28"/>
        <v>0.87994117647058823</v>
      </c>
      <c r="E119" s="5">
        <f t="shared" si="29"/>
        <v>696.95636742843135</v>
      </c>
      <c r="F119" s="6">
        <v>0.68329055630238367</v>
      </c>
      <c r="H119" s="5">
        <f t="shared" si="30"/>
        <v>464.63757828562092</v>
      </c>
      <c r="I119" s="6">
        <v>0.68329055630238367</v>
      </c>
      <c r="K119" s="5">
        <f t="shared" si="31"/>
        <v>232.31878914281046</v>
      </c>
      <c r="L119" s="6">
        <v>0.68329055630238367</v>
      </c>
      <c r="O119" s="5">
        <f>+$H$23*P119%</f>
        <v>464.63757828562092</v>
      </c>
      <c r="P119" s="6">
        <v>0.68329055630238367</v>
      </c>
    </row>
    <row r="120" spans="1:16" ht="15" hidden="1" x14ac:dyDescent="0.2">
      <c r="A120" s="4" t="s">
        <v>85</v>
      </c>
      <c r="B120" s="5">
        <v>6725.18</v>
      </c>
      <c r="C120" s="6">
        <f t="shared" si="28"/>
        <v>4.9449852941176475</v>
      </c>
      <c r="E120" s="5">
        <f t="shared" si="29"/>
        <v>3916.6697499016796</v>
      </c>
      <c r="F120" s="6">
        <v>3.8398723038251759</v>
      </c>
      <c r="H120" s="5">
        <f t="shared" si="30"/>
        <v>2611.1131666011197</v>
      </c>
      <c r="I120" s="6">
        <v>3.8398723038251759</v>
      </c>
      <c r="K120" s="5">
        <f t="shared" si="31"/>
        <v>1305.5565833005599</v>
      </c>
      <c r="L120" s="6">
        <v>3.8398723038251759</v>
      </c>
      <c r="O120" s="5">
        <f>+$H$23*P120%</f>
        <v>2611.1131666011197</v>
      </c>
      <c r="P120" s="6">
        <v>3.8398723038251759</v>
      </c>
    </row>
    <row r="121" spans="1:16" ht="15" hidden="1" x14ac:dyDescent="0.2">
      <c r="A121" s="4" t="s">
        <v>86</v>
      </c>
      <c r="B121" s="5">
        <v>5606.34</v>
      </c>
      <c r="C121" s="6">
        <f t="shared" si="28"/>
        <v>4.1223088235294112</v>
      </c>
      <c r="E121" s="5">
        <f t="shared" si="29"/>
        <v>3265.0698249955813</v>
      </c>
      <c r="F121" s="6">
        <v>3.2010488480348833</v>
      </c>
      <c r="H121" s="5">
        <f t="shared" si="30"/>
        <v>2176.7132166637207</v>
      </c>
      <c r="I121" s="6">
        <v>3.2010488480348833</v>
      </c>
      <c r="K121" s="5">
        <f t="shared" si="31"/>
        <v>1088.3566083318603</v>
      </c>
      <c r="L121" s="6">
        <v>3.2010488480348833</v>
      </c>
      <c r="O121" s="5">
        <f>+$H$23*P121%</f>
        <v>2176.7132166637207</v>
      </c>
      <c r="P121" s="6">
        <v>3.2010488480348833</v>
      </c>
    </row>
    <row r="122" spans="1:16" ht="15" hidden="1" x14ac:dyDescent="0.2">
      <c r="A122" s="4" t="s">
        <v>87</v>
      </c>
      <c r="B122" s="5">
        <v>7005.33</v>
      </c>
      <c r="C122" s="6">
        <f t="shared" si="28"/>
        <v>5.1509779411764702</v>
      </c>
      <c r="E122" s="5">
        <f t="shared" si="29"/>
        <v>4079.8259822159007</v>
      </c>
      <c r="F122" s="6">
        <v>3.9998293943293142</v>
      </c>
      <c r="H122" s="5">
        <f t="shared" si="30"/>
        <v>2719.8839881439335</v>
      </c>
      <c r="I122" s="6">
        <v>3.9998293943293142</v>
      </c>
      <c r="K122" s="5">
        <f t="shared" si="31"/>
        <v>1359.9419940719667</v>
      </c>
      <c r="L122" s="6">
        <v>3.9998293943293142</v>
      </c>
      <c r="O122" s="5">
        <f>+$H$23*P122%</f>
        <v>2719.8839881439335</v>
      </c>
      <c r="P122" s="6">
        <v>3.9998293943293142</v>
      </c>
    </row>
    <row r="123" spans="1:16" ht="15" hidden="1" x14ac:dyDescent="0.2">
      <c r="A123" s="4" t="s">
        <v>88</v>
      </c>
      <c r="B123" s="5">
        <v>6984.79</v>
      </c>
      <c r="C123" s="6">
        <f t="shared" si="28"/>
        <v>5.1358750000000004</v>
      </c>
      <c r="E123" s="5">
        <f t="shared" si="29"/>
        <v>4067.8637155311449</v>
      </c>
      <c r="F123" s="6">
        <v>3.9881016818932795</v>
      </c>
      <c r="H123" s="5">
        <f t="shared" si="30"/>
        <v>2711.9091436874301</v>
      </c>
      <c r="I123" s="6">
        <v>3.9881016818932795</v>
      </c>
      <c r="K123" s="5">
        <f t="shared" si="31"/>
        <v>1355.954571843715</v>
      </c>
      <c r="L123" s="6">
        <v>3.9881016818932795</v>
      </c>
      <c r="O123" s="5">
        <f>+$H$23*P123%</f>
        <v>2711.9091436874301</v>
      </c>
      <c r="P123" s="6">
        <v>3.9881016818932795</v>
      </c>
    </row>
    <row r="124" spans="1:16" ht="15" hidden="1" x14ac:dyDescent="0.2">
      <c r="A124" s="4" t="s">
        <v>89</v>
      </c>
      <c r="B124" s="5">
        <v>4296.67</v>
      </c>
      <c r="C124" s="6">
        <f t="shared" si="28"/>
        <v>3.1593161764705884</v>
      </c>
      <c r="E124" s="5">
        <f t="shared" si="29"/>
        <v>2502.3326385777104</v>
      </c>
      <c r="F124" s="6">
        <v>2.4532672927232455</v>
      </c>
      <c r="H124" s="5">
        <f t="shared" si="30"/>
        <v>1668.2217590518071</v>
      </c>
      <c r="I124" s="6">
        <v>2.4532672927232455</v>
      </c>
      <c r="K124" s="5">
        <f t="shared" si="31"/>
        <v>834.11087952590356</v>
      </c>
      <c r="L124" s="6">
        <v>2.4532672927232455</v>
      </c>
      <c r="O124" s="5">
        <f>+$H$23*P124%</f>
        <v>1668.2217590518071</v>
      </c>
      <c r="P124" s="6">
        <v>2.4532672927232455</v>
      </c>
    </row>
    <row r="125" spans="1:16" ht="15" hidden="1" x14ac:dyDescent="0.2">
      <c r="A125" s="4" t="s">
        <v>90</v>
      </c>
      <c r="B125" s="12"/>
      <c r="C125" s="12"/>
      <c r="E125" s="12"/>
      <c r="F125" s="12"/>
      <c r="H125" s="12"/>
      <c r="I125" s="12"/>
      <c r="K125" s="12"/>
      <c r="L125" s="12"/>
      <c r="O125" s="12"/>
      <c r="P125" s="12"/>
    </row>
    <row r="126" spans="1:16" ht="15.75" hidden="1" x14ac:dyDescent="0.25">
      <c r="A126" s="2" t="s">
        <v>91</v>
      </c>
      <c r="B126" s="8">
        <f>SUM(B116:B125)</f>
        <v>41473.189999999995</v>
      </c>
      <c r="C126" s="9">
        <f>+B126/$B$23*100</f>
        <v>30.494992647058822</v>
      </c>
      <c r="E126" s="8">
        <f>SUM(E116:E125)</f>
        <v>24153.522835808828</v>
      </c>
      <c r="F126" s="9">
        <v>23.679924348832181</v>
      </c>
      <c r="H126" s="8">
        <f>SUM(H116:H125)</f>
        <v>16102.348557205887</v>
      </c>
      <c r="I126" s="9">
        <v>23.679924348832181</v>
      </c>
      <c r="K126" s="8">
        <f>SUM(K116:K125)</f>
        <v>8051.1742786029436</v>
      </c>
      <c r="L126" s="9">
        <v>23.679924348832181</v>
      </c>
      <c r="O126" s="8">
        <f>SUM(O116:O125)</f>
        <v>16102.348557205887</v>
      </c>
      <c r="P126" s="9">
        <v>23.679924348832181</v>
      </c>
    </row>
    <row r="127" spans="1:16" hidden="1" x14ac:dyDescent="0.2">
      <c r="A127" s="14"/>
      <c r="B127" s="15"/>
      <c r="C127" s="15"/>
      <c r="E127" s="15"/>
      <c r="F127" s="15"/>
      <c r="H127" s="15"/>
      <c r="I127" s="15"/>
      <c r="K127" s="15"/>
      <c r="L127" s="15"/>
      <c r="O127" s="15"/>
      <c r="P127" s="15"/>
    </row>
    <row r="128" spans="1:16" ht="15.75" hidden="1" x14ac:dyDescent="0.25">
      <c r="A128" s="2" t="s">
        <v>92</v>
      </c>
      <c r="B128" s="3"/>
      <c r="C128" s="3"/>
      <c r="E128" s="3"/>
      <c r="F128" s="3"/>
      <c r="H128" s="3"/>
      <c r="I128" s="3"/>
      <c r="K128" s="3"/>
      <c r="L128" s="3"/>
      <c r="O128" s="3"/>
      <c r="P128" s="3"/>
    </row>
    <row r="129" spans="1:16" ht="15" hidden="1" x14ac:dyDescent="0.2">
      <c r="A129" s="4" t="s">
        <v>93</v>
      </c>
      <c r="B129" s="5">
        <v>197.86</v>
      </c>
      <c r="C129" s="6">
        <f t="shared" ref="C129:C135" si="32">+B129/$B$23*100</f>
        <v>0.14548529411764707</v>
      </c>
      <c r="E129" s="5">
        <f t="shared" ref="E129:E135" si="33">+$E$23*F129%</f>
        <v>115.23145502656378</v>
      </c>
      <c r="F129" s="6">
        <v>0.11297201473192528</v>
      </c>
      <c r="H129" s="5">
        <f t="shared" ref="H129:H135" si="34">+$H$23*I129%</f>
        <v>76.820970017709186</v>
      </c>
      <c r="I129" s="6">
        <v>0.11297201473192528</v>
      </c>
      <c r="K129" s="5">
        <f t="shared" ref="K129:K135" si="35">+$K$23*L129%</f>
        <v>38.410485008854593</v>
      </c>
      <c r="L129" s="6">
        <v>0.11297201473192528</v>
      </c>
      <c r="O129" s="5">
        <f>+$H$23*P129%</f>
        <v>76.820970017709186</v>
      </c>
      <c r="P129" s="6">
        <v>0.11297201473192528</v>
      </c>
    </row>
    <row r="130" spans="1:16" ht="15" hidden="1" x14ac:dyDescent="0.2">
      <c r="A130" s="4" t="s">
        <v>94</v>
      </c>
      <c r="B130" s="5">
        <v>1014.31</v>
      </c>
      <c r="C130" s="6">
        <f t="shared" si="32"/>
        <v>0.74581617647058818</v>
      </c>
      <c r="E130" s="5">
        <f t="shared" si="33"/>
        <v>590.72281991303907</v>
      </c>
      <c r="F130" s="6">
        <v>0.57914001952258731</v>
      </c>
      <c r="H130" s="5">
        <f t="shared" si="34"/>
        <v>393.81521327535938</v>
      </c>
      <c r="I130" s="6">
        <v>0.57914001952258731</v>
      </c>
      <c r="K130" s="5">
        <f t="shared" si="35"/>
        <v>196.90760663767969</v>
      </c>
      <c r="L130" s="6">
        <v>0.57914001952258731</v>
      </c>
      <c r="O130" s="5">
        <f>+$H$23*P130%</f>
        <v>393.81521327535938</v>
      </c>
      <c r="P130" s="6">
        <v>0.57914001952258731</v>
      </c>
    </row>
    <row r="131" spans="1:16" ht="15" hidden="1" x14ac:dyDescent="0.2">
      <c r="A131" s="4" t="s">
        <v>95</v>
      </c>
      <c r="B131" s="5">
        <v>1234.98</v>
      </c>
      <c r="C131" s="6">
        <f t="shared" si="32"/>
        <v>0.90807352941176467</v>
      </c>
      <c r="E131" s="5">
        <f t="shared" si="33"/>
        <v>719.23856428133899</v>
      </c>
      <c r="F131" s="6">
        <v>0.70513584733464607</v>
      </c>
      <c r="H131" s="5">
        <f t="shared" si="34"/>
        <v>479.49237618755933</v>
      </c>
      <c r="I131" s="6">
        <v>0.70513584733464607</v>
      </c>
      <c r="K131" s="5">
        <f t="shared" si="35"/>
        <v>239.74618809377966</v>
      </c>
      <c r="L131" s="6">
        <v>0.70513584733464607</v>
      </c>
      <c r="O131" s="5">
        <f>+$H$23*P131%</f>
        <v>479.49237618755933</v>
      </c>
      <c r="P131" s="6">
        <v>0.70513584733464607</v>
      </c>
    </row>
    <row r="132" spans="1:16" ht="15" hidden="1" x14ac:dyDescent="0.2">
      <c r="A132" s="4" t="s">
        <v>96</v>
      </c>
      <c r="B132" s="5">
        <v>656.86</v>
      </c>
      <c r="C132" s="6">
        <f t="shared" si="32"/>
        <v>0.48298529411764707</v>
      </c>
      <c r="E132" s="5">
        <f t="shared" si="33"/>
        <v>382.54793060117606</v>
      </c>
      <c r="F132" s="6">
        <v>0.37504699078546672</v>
      </c>
      <c r="H132" s="5">
        <f t="shared" si="34"/>
        <v>255.03195373411737</v>
      </c>
      <c r="I132" s="6">
        <v>0.37504699078546672</v>
      </c>
      <c r="K132" s="5">
        <f t="shared" si="35"/>
        <v>127.51597686705868</v>
      </c>
      <c r="L132" s="6">
        <v>0.37504699078546672</v>
      </c>
      <c r="O132" s="5">
        <f>+$H$23*P132%</f>
        <v>255.03195373411737</v>
      </c>
      <c r="P132" s="6">
        <v>0.37504699078546672</v>
      </c>
    </row>
    <row r="133" spans="1:16" ht="15" hidden="1" x14ac:dyDescent="0.2">
      <c r="A133" s="4" t="s">
        <v>97</v>
      </c>
      <c r="B133" s="5">
        <v>438.02</v>
      </c>
      <c r="C133" s="6">
        <f t="shared" si="32"/>
        <v>0.3220735294117647</v>
      </c>
      <c r="E133" s="5">
        <f t="shared" si="33"/>
        <v>255.09795780216044</v>
      </c>
      <c r="F133" s="6">
        <v>0.25009603706094158</v>
      </c>
      <c r="H133" s="5">
        <f t="shared" si="34"/>
        <v>170.06530520144028</v>
      </c>
      <c r="I133" s="6">
        <v>0.25009603706094158</v>
      </c>
      <c r="K133" s="5">
        <f t="shared" si="35"/>
        <v>85.032652600720141</v>
      </c>
      <c r="L133" s="6">
        <v>0.25009603706094158</v>
      </c>
      <c r="O133" s="5">
        <f>+$H$23*P133%</f>
        <v>170.06530520144028</v>
      </c>
      <c r="P133" s="6">
        <v>0.25009603706094158</v>
      </c>
    </row>
    <row r="134" spans="1:16" ht="15" hidden="1" x14ac:dyDescent="0.2">
      <c r="A134" s="4" t="s">
        <v>98</v>
      </c>
      <c r="B134" s="5">
        <v>2128.3200000000002</v>
      </c>
      <c r="C134" s="6">
        <f t="shared" si="32"/>
        <v>1.5649411764705885</v>
      </c>
      <c r="E134" s="5">
        <f t="shared" si="33"/>
        <v>1239.5098067428296</v>
      </c>
      <c r="F134" s="6">
        <v>1.2152056928851269</v>
      </c>
      <c r="H134" s="5">
        <f t="shared" si="34"/>
        <v>826.33987116188632</v>
      </c>
      <c r="I134" s="6">
        <v>1.2152056928851269</v>
      </c>
      <c r="K134" s="5">
        <f t="shared" si="35"/>
        <v>413.16993558094316</v>
      </c>
      <c r="L134" s="6">
        <v>1.2152056928851269</v>
      </c>
      <c r="O134" s="5">
        <f>+$H$23*P134%</f>
        <v>826.33987116188632</v>
      </c>
      <c r="P134" s="6">
        <v>1.2152056928851269</v>
      </c>
    </row>
    <row r="135" spans="1:16" ht="15" hidden="1" x14ac:dyDescent="0.2">
      <c r="A135" s="4" t="s">
        <v>99</v>
      </c>
      <c r="B135" s="7">
        <v>1098.75</v>
      </c>
      <c r="C135" s="6">
        <f t="shared" si="32"/>
        <v>0.80790441176470595</v>
      </c>
      <c r="E135" s="5">
        <f t="shared" si="33"/>
        <v>639.89973319739693</v>
      </c>
      <c r="F135" s="6">
        <v>0.62735267960529106</v>
      </c>
      <c r="H135" s="5">
        <f t="shared" si="34"/>
        <v>426.59982213159793</v>
      </c>
      <c r="I135" s="6">
        <v>0.62735267960529106</v>
      </c>
      <c r="K135" s="5">
        <f t="shared" si="35"/>
        <v>213.29991106579897</v>
      </c>
      <c r="L135" s="6">
        <v>0.62735267960529106</v>
      </c>
      <c r="O135" s="5">
        <f>+$H$23*P135%</f>
        <v>426.59982213159793</v>
      </c>
      <c r="P135" s="6">
        <v>0.62735267960529106</v>
      </c>
    </row>
    <row r="136" spans="1:16" ht="15.75" hidden="1" x14ac:dyDescent="0.25">
      <c r="A136" s="2" t="s">
        <v>22</v>
      </c>
      <c r="B136" s="8">
        <f>SUM(B129:B135)</f>
        <v>6769.1</v>
      </c>
      <c r="C136" s="23">
        <f>+B136/$B$23*100</f>
        <v>4.9772794117647061</v>
      </c>
      <c r="E136" s="28">
        <f>SUM(E129:E135)</f>
        <v>3942.2482675645051</v>
      </c>
      <c r="F136" s="23">
        <v>3.8649492819259854</v>
      </c>
      <c r="H136" s="28">
        <f>SUM(H129:H135)</f>
        <v>2628.1655117096702</v>
      </c>
      <c r="I136" s="23">
        <v>3.8649492819259854</v>
      </c>
      <c r="K136" s="28">
        <f>SUM(K129:K135)</f>
        <v>1314.0827558548351</v>
      </c>
      <c r="L136" s="23">
        <v>3.8649492819259854</v>
      </c>
      <c r="O136" s="28">
        <f>SUM(O129:O135)</f>
        <v>2628.1655117096702</v>
      </c>
      <c r="P136" s="23">
        <v>3.8649492819259854</v>
      </c>
    </row>
    <row r="137" spans="1:16" hidden="1" x14ac:dyDescent="0.2">
      <c r="A137" s="14"/>
      <c r="B137" s="15"/>
      <c r="C137" s="15"/>
      <c r="E137" s="15"/>
      <c r="F137" s="15"/>
      <c r="H137" s="15"/>
      <c r="I137" s="15"/>
      <c r="K137" s="15"/>
      <c r="L137" s="15"/>
      <c r="O137" s="15"/>
      <c r="P137" s="15"/>
    </row>
    <row r="138" spans="1:16" ht="15.75" x14ac:dyDescent="0.25">
      <c r="A138" s="2" t="s">
        <v>100</v>
      </c>
      <c r="B138" s="3"/>
      <c r="C138" s="3"/>
      <c r="E138" s="3"/>
      <c r="F138" s="3"/>
      <c r="H138" s="3"/>
      <c r="I138" s="3"/>
      <c r="K138" s="3"/>
      <c r="L138" s="3"/>
      <c r="O138" s="3"/>
      <c r="P138" s="3"/>
    </row>
    <row r="139" spans="1:16" ht="15" x14ac:dyDescent="0.2">
      <c r="A139" s="4" t="s">
        <v>101</v>
      </c>
      <c r="B139" s="5">
        <f>+$B$23*C139%</f>
        <v>1360</v>
      </c>
      <c r="C139" s="39">
        <v>1</v>
      </c>
      <c r="E139" s="5">
        <f>+$E$23*F139%</f>
        <v>510</v>
      </c>
      <c r="F139" s="39">
        <v>0.5</v>
      </c>
      <c r="H139" s="5">
        <f>+$H$23*I139%</f>
        <v>340</v>
      </c>
      <c r="I139" s="39">
        <v>0.5</v>
      </c>
      <c r="K139" s="5">
        <f>+$K$23*L139%</f>
        <v>170</v>
      </c>
      <c r="L139" s="39">
        <v>0.5</v>
      </c>
      <c r="O139" s="5">
        <f>+$H$23*P139%</f>
        <v>0</v>
      </c>
      <c r="P139" s="39">
        <v>0</v>
      </c>
    </row>
    <row r="140" spans="1:16" ht="15" x14ac:dyDescent="0.2">
      <c r="A140" s="4" t="s">
        <v>102</v>
      </c>
      <c r="B140" s="5">
        <f>+$B$23*C140%</f>
        <v>544</v>
      </c>
      <c r="C140" s="39">
        <v>0.4</v>
      </c>
      <c r="D140" s="63"/>
      <c r="E140" s="5">
        <f t="shared" ref="E140:E145" si="36">+$E$23*F140%</f>
        <v>0</v>
      </c>
      <c r="F140" s="39">
        <v>0</v>
      </c>
      <c r="H140" s="5">
        <f t="shared" ref="H140:H145" si="37">+$H$23*I140%</f>
        <v>0</v>
      </c>
      <c r="I140" s="39">
        <v>0</v>
      </c>
      <c r="K140" s="5">
        <f t="shared" ref="K140:K145" si="38">+$K$23*L140%</f>
        <v>0</v>
      </c>
      <c r="L140" s="39">
        <v>0</v>
      </c>
      <c r="N140" s="57"/>
      <c r="O140" s="5">
        <f>+$H$23*P140%</f>
        <v>0</v>
      </c>
      <c r="P140" s="39">
        <v>0</v>
      </c>
    </row>
    <row r="141" spans="1:16" ht="15" x14ac:dyDescent="0.2">
      <c r="A141" s="4" t="s">
        <v>103</v>
      </c>
      <c r="B141" s="5">
        <f t="shared" ref="B141:B145" si="39">+$B$23*C141%</f>
        <v>0</v>
      </c>
      <c r="C141" s="47">
        <v>0</v>
      </c>
      <c r="E141" s="5">
        <f t="shared" si="36"/>
        <v>0</v>
      </c>
      <c r="F141" s="47">
        <v>0</v>
      </c>
      <c r="H141" s="5">
        <f t="shared" si="37"/>
        <v>0</v>
      </c>
      <c r="I141" s="47">
        <v>0</v>
      </c>
      <c r="K141" s="5">
        <f t="shared" si="38"/>
        <v>0</v>
      </c>
      <c r="L141" s="47">
        <v>0</v>
      </c>
      <c r="O141" s="5">
        <f>+$H$23*P141%</f>
        <v>0</v>
      </c>
      <c r="P141" s="47">
        <v>0</v>
      </c>
    </row>
    <row r="142" spans="1:16" ht="15" x14ac:dyDescent="0.2">
      <c r="A142" s="4" t="s">
        <v>104</v>
      </c>
      <c r="B142" s="5">
        <f t="shared" si="39"/>
        <v>0</v>
      </c>
      <c r="C142" s="47">
        <v>0</v>
      </c>
      <c r="E142" s="5">
        <f t="shared" si="36"/>
        <v>204</v>
      </c>
      <c r="F142" s="47">
        <v>0.2</v>
      </c>
      <c r="H142" s="5">
        <f t="shared" si="37"/>
        <v>136</v>
      </c>
      <c r="I142" s="47">
        <v>0.2</v>
      </c>
      <c r="K142" s="5">
        <f t="shared" si="38"/>
        <v>68</v>
      </c>
      <c r="L142" s="47">
        <v>0.2</v>
      </c>
      <c r="O142" s="5">
        <f>+$H$23*P142%</f>
        <v>136</v>
      </c>
      <c r="P142" s="47">
        <v>0.2</v>
      </c>
    </row>
    <row r="143" spans="1:16" ht="15" x14ac:dyDescent="0.2">
      <c r="A143" s="4" t="s">
        <v>105</v>
      </c>
      <c r="B143" s="5">
        <f t="shared" si="39"/>
        <v>680</v>
      </c>
      <c r="C143" s="39">
        <v>0.5</v>
      </c>
      <c r="E143" s="5">
        <f t="shared" si="36"/>
        <v>204</v>
      </c>
      <c r="F143" s="39">
        <v>0.2</v>
      </c>
      <c r="H143" s="5">
        <f t="shared" si="37"/>
        <v>0</v>
      </c>
      <c r="I143" s="39">
        <v>0</v>
      </c>
      <c r="K143" s="5">
        <f t="shared" si="38"/>
        <v>0</v>
      </c>
      <c r="L143" s="39">
        <v>0</v>
      </c>
      <c r="O143" s="5">
        <f>+$H$23*P143%</f>
        <v>0</v>
      </c>
      <c r="P143" s="39">
        <v>0</v>
      </c>
    </row>
    <row r="144" spans="1:16" ht="15" x14ac:dyDescent="0.2">
      <c r="A144" s="4" t="s">
        <v>106</v>
      </c>
      <c r="B144" s="5">
        <f t="shared" si="39"/>
        <v>0</v>
      </c>
      <c r="C144" s="47">
        <v>0</v>
      </c>
      <c r="E144" s="5">
        <f t="shared" si="36"/>
        <v>0</v>
      </c>
      <c r="F144" s="47">
        <v>0</v>
      </c>
      <c r="H144" s="5">
        <f t="shared" si="37"/>
        <v>0</v>
      </c>
      <c r="I144" s="47">
        <v>0</v>
      </c>
      <c r="K144" s="5">
        <f t="shared" si="38"/>
        <v>0</v>
      </c>
      <c r="L144" s="47">
        <v>0</v>
      </c>
      <c r="O144" s="5">
        <f>+$H$23*P144%</f>
        <v>0</v>
      </c>
      <c r="P144" s="47">
        <v>0</v>
      </c>
    </row>
    <row r="145" spans="1:17" ht="15" x14ac:dyDescent="0.2">
      <c r="A145" s="4" t="s">
        <v>107</v>
      </c>
      <c r="B145" s="5">
        <f t="shared" si="39"/>
        <v>0</v>
      </c>
      <c r="C145" s="39">
        <v>0</v>
      </c>
      <c r="E145" s="5">
        <f t="shared" si="36"/>
        <v>0</v>
      </c>
      <c r="F145" s="39">
        <v>0</v>
      </c>
      <c r="H145" s="5">
        <f t="shared" si="37"/>
        <v>0</v>
      </c>
      <c r="I145" s="39">
        <v>0</v>
      </c>
      <c r="K145" s="5">
        <f t="shared" si="38"/>
        <v>0</v>
      </c>
      <c r="L145" s="39">
        <v>0</v>
      </c>
      <c r="O145" s="5">
        <f>+$H$23*P145%</f>
        <v>0</v>
      </c>
      <c r="P145" s="39">
        <v>0</v>
      </c>
    </row>
    <row r="146" spans="1:17" ht="15.75" x14ac:dyDescent="0.25">
      <c r="A146" s="2" t="s">
        <v>108</v>
      </c>
      <c r="B146" s="50">
        <f>SUM(B139:B145)</f>
        <v>2584</v>
      </c>
      <c r="C146" s="24">
        <f>+B146/B23*100</f>
        <v>1.9</v>
      </c>
      <c r="E146" s="17">
        <f>SUM(E139:E145)</f>
        <v>918</v>
      </c>
      <c r="F146" s="24">
        <f>+E146/E23*100</f>
        <v>0.89999999999999991</v>
      </c>
      <c r="H146" s="17">
        <f>SUM(H139:H145)</f>
        <v>476</v>
      </c>
      <c r="I146" s="24">
        <f>+H146/H23*100</f>
        <v>0.70000000000000007</v>
      </c>
      <c r="K146" s="17">
        <f>SUM(K139:K145)</f>
        <v>238</v>
      </c>
      <c r="L146" s="24">
        <f>+K146/K23*100</f>
        <v>0.70000000000000007</v>
      </c>
      <c r="O146" s="17">
        <f>SUM(O139:O145)</f>
        <v>136</v>
      </c>
      <c r="P146" s="24">
        <f>+O146/O23*100</f>
        <v>6.8000000000000007</v>
      </c>
    </row>
    <row r="147" spans="1:17" ht="15.75" x14ac:dyDescent="0.25">
      <c r="A147" s="2"/>
      <c r="B147" s="30"/>
      <c r="C147" s="23"/>
      <c r="E147" s="30"/>
      <c r="F147" s="23"/>
      <c r="H147" s="30"/>
      <c r="I147" s="23"/>
      <c r="K147" s="30"/>
      <c r="L147" s="23"/>
      <c r="O147" s="30"/>
      <c r="P147" s="23"/>
    </row>
    <row r="148" spans="1:17" ht="15.75" x14ac:dyDescent="0.25">
      <c r="A148" s="2" t="s">
        <v>43</v>
      </c>
      <c r="B148" s="3"/>
      <c r="C148" s="48"/>
      <c r="D148" s="49"/>
      <c r="E148" s="48"/>
      <c r="F148" s="48"/>
      <c r="G148" s="49"/>
      <c r="H148" s="48"/>
      <c r="I148" s="48"/>
      <c r="J148" s="49"/>
      <c r="K148" s="48"/>
      <c r="L148" s="48"/>
      <c r="O148" s="48"/>
      <c r="P148" s="48"/>
    </row>
    <row r="149" spans="1:17" ht="15" x14ac:dyDescent="0.2">
      <c r="A149" s="4" t="s">
        <v>109</v>
      </c>
      <c r="B149" s="38">
        <v>50</v>
      </c>
      <c r="C149" s="6">
        <f>+B149/$B$23*100</f>
        <v>3.6764705882352942E-2</v>
      </c>
      <c r="E149" s="38">
        <v>50</v>
      </c>
      <c r="F149" s="6">
        <f>+E149/$E$23*100</f>
        <v>4.9019607843137254E-2</v>
      </c>
      <c r="H149" s="38">
        <v>50</v>
      </c>
      <c r="I149" s="45">
        <f>+H149/$H$23*100</f>
        <v>7.3529411764705885E-2</v>
      </c>
      <c r="K149" s="38">
        <v>50</v>
      </c>
      <c r="L149" s="6">
        <f>+K149/$K$23*100</f>
        <v>0.14705882352941177</v>
      </c>
      <c r="O149" s="38">
        <v>0</v>
      </c>
      <c r="P149" s="6">
        <f>+O149/$O$23*100</f>
        <v>0</v>
      </c>
    </row>
    <row r="150" spans="1:17" ht="15" x14ac:dyDescent="0.2">
      <c r="A150" s="4" t="s">
        <v>110</v>
      </c>
      <c r="B150" s="5">
        <f>+$B$23*C150%</f>
        <v>2312</v>
      </c>
      <c r="C150" s="39">
        <v>1.7</v>
      </c>
      <c r="E150" s="5">
        <f>+$E$23*F150%</f>
        <v>2555.7027514789252</v>
      </c>
      <c r="F150" s="39">
        <v>2.5055909328224759</v>
      </c>
      <c r="H150" s="5">
        <f t="shared" ref="H150" si="40">+$H$23*I150%</f>
        <v>2040</v>
      </c>
      <c r="I150" s="39">
        <v>3</v>
      </c>
      <c r="K150" s="5">
        <f t="shared" ref="K150" si="41">+$K$23*L150%</f>
        <v>1190</v>
      </c>
      <c r="L150" s="39">
        <v>3.5</v>
      </c>
      <c r="O150" s="5">
        <f>+$H$23*P150%</f>
        <v>0</v>
      </c>
      <c r="P150" s="39">
        <v>0</v>
      </c>
    </row>
    <row r="151" spans="1:17" ht="15" x14ac:dyDescent="0.2">
      <c r="A151" s="4" t="s">
        <v>111</v>
      </c>
      <c r="B151" s="47">
        <v>0</v>
      </c>
      <c r="C151" s="6">
        <f>+B151/$B$23*100</f>
        <v>0</v>
      </c>
      <c r="E151" s="47">
        <v>0</v>
      </c>
      <c r="F151" s="6">
        <f t="shared" ref="F151:F152" si="42">+E151/$E$23*100</f>
        <v>0</v>
      </c>
      <c r="H151" s="47">
        <v>0</v>
      </c>
      <c r="I151" s="45">
        <f t="shared" ref="I151:I152" si="43">+H151/$H$23*100</f>
        <v>0</v>
      </c>
      <c r="K151" s="47">
        <v>0</v>
      </c>
      <c r="L151" s="6">
        <f t="shared" ref="L151:L152" si="44">+K151/$K$23*100</f>
        <v>0</v>
      </c>
      <c r="O151" s="47">
        <v>0</v>
      </c>
      <c r="P151" s="6">
        <f>+O151/$O$23*100</f>
        <v>0</v>
      </c>
    </row>
    <row r="152" spans="1:17" ht="15" x14ac:dyDescent="0.2">
      <c r="A152" s="4" t="s">
        <v>112</v>
      </c>
      <c r="B152" s="38">
        <v>0</v>
      </c>
      <c r="C152" s="6">
        <f>+B152/$B$23*100</f>
        <v>0</v>
      </c>
      <c r="E152" s="38">
        <v>0</v>
      </c>
      <c r="F152" s="6">
        <f t="shared" si="42"/>
        <v>0</v>
      </c>
      <c r="H152" s="38">
        <v>0</v>
      </c>
      <c r="I152" s="45">
        <f t="shared" si="43"/>
        <v>0</v>
      </c>
      <c r="K152" s="38">
        <v>0</v>
      </c>
      <c r="L152" s="6">
        <f t="shared" si="44"/>
        <v>0</v>
      </c>
      <c r="O152" s="38">
        <v>0</v>
      </c>
      <c r="P152" s="6">
        <f>+O152/$O$23*100</f>
        <v>0</v>
      </c>
    </row>
    <row r="153" spans="1:17" ht="18" x14ac:dyDescent="0.25">
      <c r="A153" s="4" t="s">
        <v>113</v>
      </c>
      <c r="B153" s="5">
        <f>+$B$23*C153%</f>
        <v>340</v>
      </c>
      <c r="C153" s="39">
        <v>0.25</v>
      </c>
      <c r="E153" s="5">
        <f>+$E$23*F153%</f>
        <v>255</v>
      </c>
      <c r="F153" s="39">
        <v>0.25</v>
      </c>
      <c r="H153" s="5">
        <f t="shared" ref="H153" si="45">+$H$23*I153%</f>
        <v>147.76369538734338</v>
      </c>
      <c r="I153" s="39">
        <v>0.21729955204021087</v>
      </c>
      <c r="K153" s="5">
        <f t="shared" ref="K153" si="46">+$K$23*L153%</f>
        <v>73.881847693671688</v>
      </c>
      <c r="L153" s="39">
        <v>0.21729955204021087</v>
      </c>
      <c r="M153" s="62"/>
      <c r="N153" s="63"/>
      <c r="O153" s="5">
        <f>+$H$23*P153%</f>
        <v>0</v>
      </c>
      <c r="P153" s="39">
        <v>0</v>
      </c>
      <c r="Q153" s="63"/>
    </row>
    <row r="154" spans="1:17" ht="15" x14ac:dyDescent="0.2">
      <c r="A154" s="4" t="s">
        <v>114</v>
      </c>
      <c r="B154" s="47"/>
      <c r="C154" s="6">
        <f>+B154/$B$23*100</f>
        <v>0</v>
      </c>
      <c r="E154" s="47"/>
      <c r="F154" s="6">
        <f t="shared" ref="F154:F155" si="47">+E154/$E$23*100</f>
        <v>0</v>
      </c>
      <c r="H154" s="47">
        <v>0</v>
      </c>
      <c r="I154" s="45">
        <f t="shared" ref="I154:I155" si="48">+H154/$H$23*100</f>
        <v>0</v>
      </c>
      <c r="K154" s="47">
        <v>0</v>
      </c>
      <c r="L154" s="6">
        <f t="shared" ref="L154:L155" si="49">+K154/$K$23*100</f>
        <v>0</v>
      </c>
      <c r="O154" s="47">
        <v>0</v>
      </c>
      <c r="P154" s="6">
        <f>+O154/$O$23*100</f>
        <v>0</v>
      </c>
    </row>
    <row r="155" spans="1:17" ht="15" x14ac:dyDescent="0.2">
      <c r="A155" s="4" t="s">
        <v>115</v>
      </c>
      <c r="B155" s="47"/>
      <c r="C155" s="6">
        <f>+B155/$B$23*100</f>
        <v>0</v>
      </c>
      <c r="E155" s="47"/>
      <c r="F155" s="6">
        <f t="shared" si="47"/>
        <v>0</v>
      </c>
      <c r="H155" s="47">
        <v>0</v>
      </c>
      <c r="I155" s="45">
        <f t="shared" si="48"/>
        <v>0</v>
      </c>
      <c r="K155" s="47">
        <v>0</v>
      </c>
      <c r="L155" s="6">
        <f t="shared" si="49"/>
        <v>0</v>
      </c>
      <c r="O155" s="47">
        <v>0</v>
      </c>
      <c r="P155" s="6">
        <f>+O155/$O$23*100</f>
        <v>0</v>
      </c>
    </row>
    <row r="156" spans="1:17" ht="18" x14ac:dyDescent="0.25">
      <c r="A156" s="4" t="s">
        <v>116</v>
      </c>
      <c r="B156" s="5">
        <f>+$B$23*C156%</f>
        <v>408</v>
      </c>
      <c r="C156" s="39">
        <v>0.3</v>
      </c>
      <c r="E156" s="5">
        <f t="shared" ref="E156:E159" si="50">+$E$23*F156%</f>
        <v>306</v>
      </c>
      <c r="F156" s="39">
        <v>0.3</v>
      </c>
      <c r="H156" s="5">
        <f t="shared" ref="H156:H158" si="51">+$H$23*I156%</f>
        <v>272</v>
      </c>
      <c r="I156" s="39">
        <v>0.4</v>
      </c>
      <c r="K156" s="5">
        <f t="shared" ref="K156:K159" si="52">+$K$23*L156%</f>
        <v>204</v>
      </c>
      <c r="L156" s="39">
        <v>0.6</v>
      </c>
      <c r="M156" s="62"/>
      <c r="O156" s="5">
        <f>+$H$23*P156%</f>
        <v>0</v>
      </c>
      <c r="P156" s="39">
        <v>0</v>
      </c>
    </row>
    <row r="157" spans="1:17" ht="18" x14ac:dyDescent="0.25">
      <c r="A157" s="4" t="s">
        <v>117</v>
      </c>
      <c r="B157" s="5">
        <f>+$B$23*C157%</f>
        <v>408</v>
      </c>
      <c r="C157" s="39">
        <v>0.3</v>
      </c>
      <c r="E157" s="5">
        <f t="shared" si="50"/>
        <v>510</v>
      </c>
      <c r="F157" s="39">
        <v>0.5</v>
      </c>
      <c r="H157" s="5">
        <f t="shared" si="51"/>
        <v>233.654400872624</v>
      </c>
      <c r="I157" s="39">
        <v>0.34360941304797649</v>
      </c>
      <c r="K157" s="5">
        <f t="shared" si="52"/>
        <v>237.99999999999997</v>
      </c>
      <c r="L157" s="39">
        <v>0.7</v>
      </c>
      <c r="M157" s="62"/>
      <c r="O157" s="5">
        <f>+$H$23*P157%</f>
        <v>0</v>
      </c>
      <c r="P157" s="39">
        <v>0</v>
      </c>
    </row>
    <row r="158" spans="1:17" ht="18" x14ac:dyDescent="0.25">
      <c r="A158" s="4" t="s">
        <v>118</v>
      </c>
      <c r="B158" s="5">
        <f>+$B$23*C158%</f>
        <v>0</v>
      </c>
      <c r="C158" s="47">
        <v>0</v>
      </c>
      <c r="E158" s="5">
        <f t="shared" si="50"/>
        <v>0</v>
      </c>
      <c r="F158" s="47">
        <v>0</v>
      </c>
      <c r="H158" s="5">
        <f t="shared" si="51"/>
        <v>0</v>
      </c>
      <c r="I158" s="47">
        <v>0</v>
      </c>
      <c r="K158" s="5">
        <f t="shared" si="52"/>
        <v>0</v>
      </c>
      <c r="L158" s="47"/>
      <c r="M158" s="62"/>
      <c r="O158" s="5">
        <f>+$H$23*P158%</f>
        <v>0</v>
      </c>
      <c r="P158" s="47"/>
    </row>
    <row r="159" spans="1:17" ht="18" x14ac:dyDescent="0.25">
      <c r="A159" s="4" t="s">
        <v>119</v>
      </c>
      <c r="B159" s="5">
        <f>+$B$23*C159%</f>
        <v>136</v>
      </c>
      <c r="C159" s="39">
        <v>0.1</v>
      </c>
      <c r="E159" s="5">
        <f t="shared" si="50"/>
        <v>71.7503045551029</v>
      </c>
      <c r="F159" s="39">
        <v>7.0343435838336174E-2</v>
      </c>
      <c r="H159" s="5">
        <f>+$H$23*I159%</f>
        <v>47.8335363700686</v>
      </c>
      <c r="I159" s="39">
        <v>7.0343435838336174E-2</v>
      </c>
      <c r="K159" s="5">
        <f t="shared" si="52"/>
        <v>23.9167681850343</v>
      </c>
      <c r="L159" s="39">
        <v>7.0343435838336174E-2</v>
      </c>
      <c r="M159" s="62"/>
      <c r="O159" s="5">
        <f>+$H$23*P159%</f>
        <v>0</v>
      </c>
      <c r="P159" s="39">
        <v>0</v>
      </c>
    </row>
    <row r="160" spans="1:17" ht="15" x14ac:dyDescent="0.2">
      <c r="A160" s="4" t="s">
        <v>120</v>
      </c>
      <c r="B160" s="38">
        <v>462.28</v>
      </c>
      <c r="C160" s="6">
        <f t="shared" ref="C160:C169" si="53">+B160/$B$23*100</f>
        <v>0.33991176470588236</v>
      </c>
      <c r="E160" s="38">
        <v>462.28</v>
      </c>
      <c r="F160" s="6">
        <f t="shared" ref="F160:F169" si="54">+E160/$E$23*100</f>
        <v>0.45321568627450975</v>
      </c>
      <c r="H160" s="38">
        <v>462</v>
      </c>
      <c r="I160" s="45">
        <f t="shared" ref="I160:I169" si="55">+H160/$H$23*100</f>
        <v>0.67941176470588238</v>
      </c>
      <c r="K160" s="38">
        <v>462</v>
      </c>
      <c r="L160" s="6">
        <f t="shared" ref="L160:L169" si="56">+K160/$K$23*100</f>
        <v>1.3588235294117648</v>
      </c>
      <c r="O160" s="38">
        <v>462</v>
      </c>
      <c r="P160" s="6">
        <f>+O160/$O$23*100</f>
        <v>23.1</v>
      </c>
    </row>
    <row r="161" spans="1:16" ht="15" x14ac:dyDescent="0.2">
      <c r="A161" s="4" t="s">
        <v>121</v>
      </c>
      <c r="B161" s="47"/>
      <c r="C161" s="6">
        <f t="shared" si="53"/>
        <v>0</v>
      </c>
      <c r="E161" s="47"/>
      <c r="F161" s="6">
        <f t="shared" si="54"/>
        <v>0</v>
      </c>
      <c r="H161" s="47">
        <v>0</v>
      </c>
      <c r="I161" s="45">
        <f t="shared" si="55"/>
        <v>0</v>
      </c>
      <c r="K161" s="38">
        <v>0</v>
      </c>
      <c r="L161" s="6">
        <f t="shared" si="56"/>
        <v>0</v>
      </c>
      <c r="O161" s="38">
        <v>0</v>
      </c>
      <c r="P161" s="6">
        <f>+O161/$O$23*100</f>
        <v>0</v>
      </c>
    </row>
    <row r="162" spans="1:16" ht="15" x14ac:dyDescent="0.2">
      <c r="A162" s="4" t="s">
        <v>122</v>
      </c>
      <c r="B162" s="38">
        <v>70.569999999999993</v>
      </c>
      <c r="C162" s="6">
        <f t="shared" si="53"/>
        <v>5.1889705882352935E-2</v>
      </c>
      <c r="E162" s="38">
        <v>70.569999999999993</v>
      </c>
      <c r="F162" s="6">
        <f t="shared" si="54"/>
        <v>6.9186274509803913E-2</v>
      </c>
      <c r="H162" s="38">
        <v>71</v>
      </c>
      <c r="I162" s="45">
        <f t="shared" si="55"/>
        <v>0.10441176470588236</v>
      </c>
      <c r="K162" s="38">
        <v>71</v>
      </c>
      <c r="L162" s="6">
        <f t="shared" si="56"/>
        <v>0.20882352941176471</v>
      </c>
      <c r="O162" s="38">
        <v>71</v>
      </c>
      <c r="P162" s="6">
        <f>+O162/$O$23*100</f>
        <v>3.55</v>
      </c>
    </row>
    <row r="163" spans="1:16" ht="30" x14ac:dyDescent="0.2">
      <c r="A163" s="4" t="s">
        <v>123</v>
      </c>
      <c r="B163" s="38">
        <v>70</v>
      </c>
      <c r="C163" s="6">
        <f t="shared" si="53"/>
        <v>5.1470588235294122E-2</v>
      </c>
      <c r="E163" s="38">
        <v>70</v>
      </c>
      <c r="F163" s="6">
        <f t="shared" si="54"/>
        <v>6.8627450980392163E-2</v>
      </c>
      <c r="H163" s="38">
        <v>0</v>
      </c>
      <c r="I163" s="45">
        <f t="shared" si="55"/>
        <v>0</v>
      </c>
      <c r="K163" s="38">
        <v>0</v>
      </c>
      <c r="L163" s="6">
        <f t="shared" si="56"/>
        <v>0</v>
      </c>
      <c r="O163" s="38">
        <v>0</v>
      </c>
      <c r="P163" s="6">
        <f>+O163/$O$23*100</f>
        <v>0</v>
      </c>
    </row>
    <row r="164" spans="1:16" ht="30" x14ac:dyDescent="0.2">
      <c r="A164" s="4" t="s">
        <v>124</v>
      </c>
      <c r="B164" s="38">
        <v>16</v>
      </c>
      <c r="C164" s="6">
        <f t="shared" si="53"/>
        <v>1.1764705882352941E-2</v>
      </c>
      <c r="E164" s="38">
        <v>16</v>
      </c>
      <c r="F164" s="6">
        <f t="shared" si="54"/>
        <v>1.5686274509803921E-2</v>
      </c>
      <c r="H164" s="38">
        <v>16</v>
      </c>
      <c r="I164" s="45">
        <f t="shared" si="55"/>
        <v>2.3529411764705882E-2</v>
      </c>
      <c r="K164" s="38">
        <v>16</v>
      </c>
      <c r="L164" s="6">
        <f t="shared" si="56"/>
        <v>4.7058823529411764E-2</v>
      </c>
      <c r="O164" s="38">
        <v>0</v>
      </c>
      <c r="P164" s="6">
        <f>+O164/$O$23*100</f>
        <v>0</v>
      </c>
    </row>
    <row r="165" spans="1:16" ht="30" x14ac:dyDescent="0.2">
      <c r="A165" s="4" t="s">
        <v>125</v>
      </c>
      <c r="B165" s="38">
        <v>18</v>
      </c>
      <c r="C165" s="6">
        <f t="shared" si="53"/>
        <v>1.3235294117647057E-2</v>
      </c>
      <c r="E165" s="38">
        <v>18</v>
      </c>
      <c r="F165" s="6">
        <f t="shared" si="54"/>
        <v>1.7647058823529412E-2</v>
      </c>
      <c r="H165" s="38">
        <v>18</v>
      </c>
      <c r="I165" s="45">
        <f t="shared" si="55"/>
        <v>2.6470588235294114E-2</v>
      </c>
      <c r="K165" s="38">
        <v>18</v>
      </c>
      <c r="L165" s="6">
        <f t="shared" si="56"/>
        <v>5.2941176470588228E-2</v>
      </c>
      <c r="O165" s="38">
        <v>0</v>
      </c>
      <c r="P165" s="6">
        <f>+O165/$O$23*100</f>
        <v>0</v>
      </c>
    </row>
    <row r="166" spans="1:16" ht="15" x14ac:dyDescent="0.2">
      <c r="A166" s="4" t="s">
        <v>126</v>
      </c>
      <c r="B166" s="38">
        <v>200</v>
      </c>
      <c r="C166" s="6">
        <f t="shared" si="53"/>
        <v>0.14705882352941177</v>
      </c>
      <c r="E166" s="38">
        <v>200</v>
      </c>
      <c r="F166" s="6">
        <f t="shared" si="54"/>
        <v>0.19607843137254902</v>
      </c>
      <c r="H166" s="38">
        <v>0</v>
      </c>
      <c r="I166" s="45">
        <f t="shared" si="55"/>
        <v>0</v>
      </c>
      <c r="K166" s="38">
        <v>0</v>
      </c>
      <c r="L166" s="6">
        <f t="shared" si="56"/>
        <v>0</v>
      </c>
      <c r="O166" s="38">
        <v>0</v>
      </c>
      <c r="P166" s="6">
        <f>+O166/$O$23*100</f>
        <v>0</v>
      </c>
    </row>
    <row r="167" spans="1:16" ht="15" x14ac:dyDescent="0.2">
      <c r="A167" s="4" t="s">
        <v>127</v>
      </c>
      <c r="B167" s="38">
        <v>153.55000000000001</v>
      </c>
      <c r="C167" s="6">
        <f t="shared" si="53"/>
        <v>0.11290441176470588</v>
      </c>
      <c r="E167" s="38">
        <v>0</v>
      </c>
      <c r="F167" s="6">
        <f t="shared" si="54"/>
        <v>0</v>
      </c>
      <c r="H167" s="38">
        <v>0</v>
      </c>
      <c r="I167" s="45">
        <f t="shared" si="55"/>
        <v>0</v>
      </c>
      <c r="K167" s="38">
        <v>0</v>
      </c>
      <c r="L167" s="6">
        <f t="shared" si="56"/>
        <v>0</v>
      </c>
      <c r="O167" s="38">
        <v>0</v>
      </c>
      <c r="P167" s="6">
        <f>+O167/$O$23*100</f>
        <v>0</v>
      </c>
    </row>
    <row r="168" spans="1:16" ht="15" x14ac:dyDescent="0.2">
      <c r="A168" s="4" t="s">
        <v>128</v>
      </c>
      <c r="B168" s="47">
        <v>0</v>
      </c>
      <c r="C168" s="6">
        <f t="shared" si="53"/>
        <v>0</v>
      </c>
      <c r="E168" s="47">
        <v>0</v>
      </c>
      <c r="F168" s="6">
        <f t="shared" si="54"/>
        <v>0</v>
      </c>
      <c r="H168" s="38">
        <v>0</v>
      </c>
      <c r="I168" s="45">
        <f t="shared" si="55"/>
        <v>0</v>
      </c>
      <c r="K168" s="38">
        <v>0</v>
      </c>
      <c r="L168" s="6">
        <f t="shared" si="56"/>
        <v>0</v>
      </c>
      <c r="O168" s="38">
        <v>0</v>
      </c>
      <c r="P168" s="6">
        <f>+O168/$O$23*100</f>
        <v>0</v>
      </c>
    </row>
    <row r="169" spans="1:16" ht="15" x14ac:dyDescent="0.2">
      <c r="A169" s="4" t="s">
        <v>129</v>
      </c>
      <c r="B169" s="38">
        <v>174.18</v>
      </c>
      <c r="C169" s="6">
        <f t="shared" si="53"/>
        <v>0.12807352941176472</v>
      </c>
      <c r="E169" s="38">
        <v>100</v>
      </c>
      <c r="F169" s="6">
        <f t="shared" si="54"/>
        <v>9.8039215686274508E-2</v>
      </c>
      <c r="H169" s="38">
        <v>0</v>
      </c>
      <c r="I169" s="45">
        <f t="shared" si="55"/>
        <v>0</v>
      </c>
      <c r="K169" s="38">
        <v>0</v>
      </c>
      <c r="L169" s="6">
        <f t="shared" si="56"/>
        <v>0</v>
      </c>
      <c r="O169" s="38">
        <v>0</v>
      </c>
      <c r="P169" s="6">
        <f>+O169/$O$23*100</f>
        <v>0</v>
      </c>
    </row>
    <row r="170" spans="1:16" ht="15" x14ac:dyDescent="0.2">
      <c r="A170" s="4" t="s">
        <v>130</v>
      </c>
      <c r="B170" s="5">
        <f>+$B$23*C170%</f>
        <v>272</v>
      </c>
      <c r="C170" s="39">
        <v>0.2</v>
      </c>
      <c r="E170" s="5">
        <f t="shared" ref="E170:E174" si="57">+$E$23*F170%</f>
        <v>176.88313717107022</v>
      </c>
      <c r="F170" s="39">
        <v>0.17341484036379434</v>
      </c>
      <c r="H170" s="5">
        <f t="shared" ref="H170:H174" si="58">+$H$23*I170%</f>
        <v>117.92209144738015</v>
      </c>
      <c r="I170" s="39">
        <v>0.17341484036379434</v>
      </c>
      <c r="K170" s="5">
        <f t="shared" ref="K170:K173" si="59">+$K$23*L170%</f>
        <v>58.961045723690077</v>
      </c>
      <c r="L170" s="39">
        <v>0.17341484036379434</v>
      </c>
      <c r="O170" s="5">
        <f>+$H$23*P170%</f>
        <v>0</v>
      </c>
      <c r="P170" s="39">
        <v>0</v>
      </c>
    </row>
    <row r="171" spans="1:16" ht="30" x14ac:dyDescent="0.2">
      <c r="A171" s="4" t="s">
        <v>131</v>
      </c>
      <c r="B171" s="5">
        <f>+$B$23*C171%</f>
        <v>544</v>
      </c>
      <c r="C171" s="39">
        <v>0.4</v>
      </c>
      <c r="E171" s="5">
        <f t="shared" si="57"/>
        <v>510</v>
      </c>
      <c r="F171" s="39">
        <v>0.5</v>
      </c>
      <c r="H171" s="5">
        <f t="shared" si="58"/>
        <v>408</v>
      </c>
      <c r="I171" s="39">
        <v>0.6</v>
      </c>
      <c r="K171" s="5">
        <f t="shared" si="59"/>
        <v>237.99999999999997</v>
      </c>
      <c r="L171" s="39">
        <v>0.7</v>
      </c>
      <c r="O171" s="5">
        <f>+$H$23*P171%</f>
        <v>0</v>
      </c>
      <c r="P171" s="39">
        <v>0</v>
      </c>
    </row>
    <row r="172" spans="1:16" ht="15" x14ac:dyDescent="0.2">
      <c r="A172" s="4" t="s">
        <v>132</v>
      </c>
      <c r="B172" s="5">
        <f>+$B$23*C172%</f>
        <v>136</v>
      </c>
      <c r="C172" s="39">
        <v>0.1</v>
      </c>
      <c r="E172" s="5">
        <f t="shared" si="57"/>
        <v>94.88861299645221</v>
      </c>
      <c r="F172" s="39">
        <v>9.3028051957306096E-2</v>
      </c>
      <c r="H172" s="5">
        <f t="shared" si="58"/>
        <v>63.259075330968145</v>
      </c>
      <c r="I172" s="39">
        <v>9.3028051957306096E-2</v>
      </c>
      <c r="K172" s="5">
        <f t="shared" si="59"/>
        <v>31.629537665484072</v>
      </c>
      <c r="L172" s="39">
        <v>9.3028051957306096E-2</v>
      </c>
      <c r="O172" s="5">
        <f>+$H$23*P172%</f>
        <v>0</v>
      </c>
      <c r="P172" s="39">
        <v>0</v>
      </c>
    </row>
    <row r="173" spans="1:16" ht="15" x14ac:dyDescent="0.2">
      <c r="A173" s="4" t="s">
        <v>133</v>
      </c>
      <c r="B173" s="5">
        <f>+$B$23*C173%</f>
        <v>1632</v>
      </c>
      <c r="C173" s="39">
        <v>1.2</v>
      </c>
      <c r="E173" s="5">
        <f t="shared" si="57"/>
        <v>1224</v>
      </c>
      <c r="F173" s="39">
        <v>1.2</v>
      </c>
      <c r="H173" s="5">
        <f t="shared" si="58"/>
        <v>951.99999999999989</v>
      </c>
      <c r="I173" s="39">
        <v>1.4</v>
      </c>
      <c r="K173" s="5">
        <f t="shared" si="59"/>
        <v>544</v>
      </c>
      <c r="L173" s="39">
        <v>1.6</v>
      </c>
      <c r="O173" s="5">
        <f>+$H$23*P173%</f>
        <v>0</v>
      </c>
      <c r="P173" s="39">
        <v>0</v>
      </c>
    </row>
    <row r="174" spans="1:16" ht="30" x14ac:dyDescent="0.2">
      <c r="A174" s="4" t="s">
        <v>134</v>
      </c>
      <c r="B174" s="5">
        <f>+$B$23*C174%</f>
        <v>136</v>
      </c>
      <c r="C174" s="39">
        <v>0.1</v>
      </c>
      <c r="E174" s="5">
        <f t="shared" si="57"/>
        <v>102</v>
      </c>
      <c r="F174" s="39">
        <v>0.1</v>
      </c>
      <c r="H174" s="5">
        <f t="shared" si="58"/>
        <v>102</v>
      </c>
      <c r="I174" s="39">
        <v>0.15</v>
      </c>
      <c r="K174" s="5">
        <f>+$K$23*L174%</f>
        <v>85</v>
      </c>
      <c r="L174" s="39">
        <v>0.25</v>
      </c>
      <c r="O174" s="5">
        <f>+$H$23*P174%</f>
        <v>0</v>
      </c>
      <c r="P174" s="39">
        <v>0</v>
      </c>
    </row>
    <row r="175" spans="1:16" ht="15" x14ac:dyDescent="0.2">
      <c r="A175" s="4" t="s">
        <v>135</v>
      </c>
      <c r="B175" s="38">
        <v>200</v>
      </c>
      <c r="C175" s="6">
        <f>+B175/$B$23*100</f>
        <v>0.14705882352941177</v>
      </c>
      <c r="E175" s="38">
        <v>200</v>
      </c>
      <c r="F175" s="6">
        <f t="shared" ref="F175:F186" si="60">+E175/$E$23*100</f>
        <v>0.19607843137254902</v>
      </c>
      <c r="H175" s="38">
        <v>200</v>
      </c>
      <c r="I175" s="45">
        <f t="shared" ref="I175:I186" si="61">+H175/$H$23*100</f>
        <v>0.29411764705882354</v>
      </c>
      <c r="K175" s="38">
        <v>200</v>
      </c>
      <c r="L175" s="6">
        <f t="shared" ref="L175:L186" si="62">+K175/$K$23*100</f>
        <v>0.58823529411764708</v>
      </c>
      <c r="O175" s="38">
        <v>0</v>
      </c>
      <c r="P175" s="6">
        <f>+O175/$O$23*100</f>
        <v>0</v>
      </c>
    </row>
    <row r="176" spans="1:16" ht="15" x14ac:dyDescent="0.2">
      <c r="A176" s="4" t="s">
        <v>136</v>
      </c>
      <c r="B176" s="47"/>
      <c r="C176" s="13"/>
      <c r="E176" s="47"/>
      <c r="F176" s="6">
        <f t="shared" si="60"/>
        <v>0</v>
      </c>
      <c r="H176" s="38">
        <v>0</v>
      </c>
      <c r="I176" s="45">
        <f t="shared" si="61"/>
        <v>0</v>
      </c>
      <c r="K176" s="38">
        <v>0</v>
      </c>
      <c r="L176" s="6">
        <f t="shared" si="62"/>
        <v>0</v>
      </c>
      <c r="O176" s="38">
        <v>0</v>
      </c>
      <c r="P176" s="6">
        <f>+O176/$O$23*100</f>
        <v>0</v>
      </c>
    </row>
    <row r="177" spans="1:16" ht="15" x14ac:dyDescent="0.2">
      <c r="A177" s="4" t="s">
        <v>137</v>
      </c>
      <c r="B177" s="38">
        <v>8.06</v>
      </c>
      <c r="C177" s="6">
        <f t="shared" ref="C177:C187" si="63">+B177/$B$23*100</f>
        <v>5.9264705882352943E-3</v>
      </c>
      <c r="E177" s="38">
        <v>8.06</v>
      </c>
      <c r="F177" s="6">
        <f t="shared" si="60"/>
        <v>7.9019607843137264E-3</v>
      </c>
      <c r="H177" s="38">
        <v>8</v>
      </c>
      <c r="I177" s="45">
        <f t="shared" si="61"/>
        <v>1.1764705882352941E-2</v>
      </c>
      <c r="K177" s="38">
        <v>8</v>
      </c>
      <c r="L177" s="6">
        <f t="shared" si="62"/>
        <v>2.3529411764705882E-2</v>
      </c>
      <c r="O177" s="38">
        <v>0</v>
      </c>
      <c r="P177" s="6">
        <f>+O177/$O$23*100</f>
        <v>0</v>
      </c>
    </row>
    <row r="178" spans="1:16" ht="15" x14ac:dyDescent="0.2">
      <c r="A178" s="4" t="s">
        <v>138</v>
      </c>
      <c r="B178" s="38">
        <v>98.66</v>
      </c>
      <c r="C178" s="6">
        <f t="shared" si="63"/>
        <v>7.2544117647058814E-2</v>
      </c>
      <c r="E178" s="38">
        <v>98.66</v>
      </c>
      <c r="F178" s="6">
        <f t="shared" si="60"/>
        <v>9.6725490196078429E-2</v>
      </c>
      <c r="H178" s="38">
        <v>38</v>
      </c>
      <c r="I178" s="45">
        <f t="shared" si="61"/>
        <v>5.5882352941176473E-2</v>
      </c>
      <c r="K178" s="38">
        <v>38</v>
      </c>
      <c r="L178" s="6">
        <f t="shared" si="62"/>
        <v>0.11176470588235295</v>
      </c>
      <c r="O178" s="38">
        <v>0</v>
      </c>
      <c r="P178" s="6">
        <f>+O178/$O$23*100</f>
        <v>0</v>
      </c>
    </row>
    <row r="179" spans="1:16" ht="15" x14ac:dyDescent="0.2">
      <c r="A179" s="4" t="s">
        <v>139</v>
      </c>
      <c r="B179" s="47">
        <v>100</v>
      </c>
      <c r="C179" s="6">
        <f t="shared" si="63"/>
        <v>7.3529411764705885E-2</v>
      </c>
      <c r="E179" s="47">
        <v>100</v>
      </c>
      <c r="F179" s="6">
        <f t="shared" si="60"/>
        <v>9.8039215686274508E-2</v>
      </c>
      <c r="H179" s="38">
        <v>50</v>
      </c>
      <c r="I179" s="45">
        <f t="shared" si="61"/>
        <v>7.3529411764705885E-2</v>
      </c>
      <c r="K179" s="38">
        <v>0</v>
      </c>
      <c r="L179" s="6">
        <f t="shared" si="62"/>
        <v>0</v>
      </c>
      <c r="O179" s="38">
        <v>0</v>
      </c>
      <c r="P179" s="6">
        <f>+O179/$O$23*100</f>
        <v>0</v>
      </c>
    </row>
    <row r="180" spans="1:16" ht="15" x14ac:dyDescent="0.2">
      <c r="A180" s="4" t="s">
        <v>140</v>
      </c>
      <c r="B180" s="38">
        <v>350</v>
      </c>
      <c r="C180" s="6">
        <f t="shared" si="63"/>
        <v>0.25735294117647056</v>
      </c>
      <c r="E180" s="38">
        <v>350</v>
      </c>
      <c r="F180" s="6">
        <f t="shared" si="60"/>
        <v>0.34313725490196079</v>
      </c>
      <c r="H180" s="38">
        <v>350</v>
      </c>
      <c r="I180" s="45">
        <f t="shared" si="61"/>
        <v>0.51470588235294112</v>
      </c>
      <c r="K180" s="38">
        <v>350</v>
      </c>
      <c r="L180" s="6">
        <f t="shared" si="62"/>
        <v>1.0294117647058822</v>
      </c>
      <c r="O180" s="38">
        <v>350</v>
      </c>
      <c r="P180" s="6">
        <f>+O180/$O$23*100</f>
        <v>17.5</v>
      </c>
    </row>
    <row r="181" spans="1:16" ht="15" x14ac:dyDescent="0.2">
      <c r="A181" s="4" t="s">
        <v>141</v>
      </c>
      <c r="B181" s="38">
        <v>175</v>
      </c>
      <c r="C181" s="6">
        <f t="shared" si="63"/>
        <v>0.12867647058823528</v>
      </c>
      <c r="E181" s="38">
        <v>175</v>
      </c>
      <c r="F181" s="6">
        <f t="shared" si="60"/>
        <v>0.17156862745098039</v>
      </c>
      <c r="H181" s="38">
        <v>175</v>
      </c>
      <c r="I181" s="45">
        <f t="shared" si="61"/>
        <v>0.25735294117647056</v>
      </c>
      <c r="K181" s="38">
        <v>175</v>
      </c>
      <c r="L181" s="6">
        <f t="shared" si="62"/>
        <v>0.51470588235294112</v>
      </c>
      <c r="O181" s="38">
        <v>175</v>
      </c>
      <c r="P181" s="6">
        <f>+O181/$O$23*100</f>
        <v>8.75</v>
      </c>
    </row>
    <row r="182" spans="1:16" ht="15" x14ac:dyDescent="0.2">
      <c r="A182" s="4" t="s">
        <v>142</v>
      </c>
      <c r="B182" s="47"/>
      <c r="C182" s="6">
        <f t="shared" si="63"/>
        <v>0</v>
      </c>
      <c r="E182" s="47"/>
      <c r="F182" s="6">
        <f t="shared" si="60"/>
        <v>0</v>
      </c>
      <c r="H182" s="38">
        <v>0</v>
      </c>
      <c r="I182" s="45">
        <f t="shared" si="61"/>
        <v>0</v>
      </c>
      <c r="K182" s="38">
        <v>0</v>
      </c>
      <c r="L182" s="6">
        <f t="shared" si="62"/>
        <v>0</v>
      </c>
      <c r="O182" s="38">
        <v>0</v>
      </c>
      <c r="P182" s="6">
        <f>+O182/$O$23*100</f>
        <v>0</v>
      </c>
    </row>
    <row r="183" spans="1:16" ht="15" x14ac:dyDescent="0.2">
      <c r="A183" s="4" t="s">
        <v>143</v>
      </c>
      <c r="B183" s="38">
        <v>240</v>
      </c>
      <c r="C183" s="6">
        <f t="shared" si="63"/>
        <v>0.17647058823529413</v>
      </c>
      <c r="E183" s="38">
        <v>240</v>
      </c>
      <c r="F183" s="6">
        <f t="shared" si="60"/>
        <v>0.23529411764705879</v>
      </c>
      <c r="H183" s="38">
        <v>180</v>
      </c>
      <c r="I183" s="45">
        <f t="shared" si="61"/>
        <v>0.26470588235294118</v>
      </c>
      <c r="K183" s="38">
        <v>130</v>
      </c>
      <c r="L183" s="6">
        <f t="shared" si="62"/>
        <v>0.38235294117647062</v>
      </c>
      <c r="O183" s="38">
        <v>130</v>
      </c>
      <c r="P183" s="6">
        <f>+O183/$O$23*100</f>
        <v>6.5</v>
      </c>
    </row>
    <row r="184" spans="1:16" ht="15" x14ac:dyDescent="0.2">
      <c r="A184" s="4" t="s">
        <v>144</v>
      </c>
      <c r="B184" s="38">
        <v>3135.89</v>
      </c>
      <c r="C184" s="6">
        <f t="shared" si="63"/>
        <v>2.3058014705882353</v>
      </c>
      <c r="E184" s="38">
        <v>3135.89</v>
      </c>
      <c r="F184" s="6">
        <f t="shared" si="60"/>
        <v>3.0744019607843134</v>
      </c>
      <c r="H184" s="38">
        <v>2800</v>
      </c>
      <c r="I184" s="45">
        <f t="shared" si="61"/>
        <v>4.117647058823529</v>
      </c>
      <c r="K184" s="38">
        <v>2500</v>
      </c>
      <c r="L184" s="6">
        <f t="shared" si="62"/>
        <v>7.3529411764705888</v>
      </c>
      <c r="O184" s="38">
        <v>1500</v>
      </c>
      <c r="P184" s="6">
        <f>+O184/$O$23*100</f>
        <v>75</v>
      </c>
    </row>
    <row r="185" spans="1:16" ht="15" x14ac:dyDescent="0.2">
      <c r="A185" s="4" t="s">
        <v>145</v>
      </c>
      <c r="B185" s="38">
        <v>150</v>
      </c>
      <c r="C185" s="6">
        <f t="shared" si="63"/>
        <v>0.11029411764705882</v>
      </c>
      <c r="E185" s="38">
        <v>100</v>
      </c>
      <c r="F185" s="6">
        <f t="shared" si="60"/>
        <v>9.8039215686274508E-2</v>
      </c>
      <c r="H185" s="38">
        <v>50</v>
      </c>
      <c r="I185" s="45">
        <f t="shared" si="61"/>
        <v>7.3529411764705885E-2</v>
      </c>
      <c r="K185" s="38">
        <v>50</v>
      </c>
      <c r="L185" s="6">
        <f t="shared" si="62"/>
        <v>0.14705882352941177</v>
      </c>
      <c r="O185" s="38">
        <v>0</v>
      </c>
      <c r="P185" s="6">
        <f>+O185/$O$23*100</f>
        <v>0</v>
      </c>
    </row>
    <row r="186" spans="1:16" ht="15" x14ac:dyDescent="0.2">
      <c r="A186" s="4" t="s">
        <v>146</v>
      </c>
      <c r="B186" s="41">
        <v>100</v>
      </c>
      <c r="C186" s="6">
        <f t="shared" si="63"/>
        <v>7.3529411764705885E-2</v>
      </c>
      <c r="E186" s="41">
        <v>100</v>
      </c>
      <c r="F186" s="6">
        <f t="shared" si="60"/>
        <v>9.8039215686274508E-2</v>
      </c>
      <c r="H186" s="38">
        <v>50</v>
      </c>
      <c r="I186" s="45">
        <f t="shared" si="61"/>
        <v>7.3529411764705885E-2</v>
      </c>
      <c r="K186" s="38">
        <v>50</v>
      </c>
      <c r="L186" s="6">
        <f t="shared" si="62"/>
        <v>0.14705882352941177</v>
      </c>
      <c r="O186" s="38">
        <v>0</v>
      </c>
      <c r="P186" s="6">
        <f>+O186/$O$23*100</f>
        <v>0</v>
      </c>
    </row>
    <row r="187" spans="1:16" ht="15.75" x14ac:dyDescent="0.25">
      <c r="A187" s="2" t="s">
        <v>147</v>
      </c>
      <c r="B187" s="8">
        <f>SUM(B149:B186)</f>
        <v>12096.189999999999</v>
      </c>
      <c r="C187" s="23">
        <f t="shared" si="63"/>
        <v>8.8942573529411764</v>
      </c>
      <c r="E187" s="8">
        <f>SUM(E149:E186)</f>
        <v>11300.684806201551</v>
      </c>
      <c r="F187" s="23">
        <f>+E187/E23*100</f>
        <v>11.079102751177992</v>
      </c>
      <c r="H187" s="28">
        <f>SUM(H149:H186)</f>
        <v>8902.4327994083833</v>
      </c>
      <c r="I187" s="23">
        <f>+H187/H23*100</f>
        <v>13.091812940306447</v>
      </c>
      <c r="K187" s="28">
        <f>SUM(K149:K186)</f>
        <v>6805.38919926788</v>
      </c>
      <c r="L187" s="23">
        <f>+K187/K23*100</f>
        <v>20.015850586082003</v>
      </c>
      <c r="O187" s="28">
        <f>SUM(O149:O186)</f>
        <v>2688</v>
      </c>
      <c r="P187" s="23">
        <f>+O187/O23*100</f>
        <v>134.4</v>
      </c>
    </row>
    <row r="188" spans="1:16" x14ac:dyDescent="0.2">
      <c r="A188" s="14"/>
      <c r="B188" s="15"/>
      <c r="C188" s="15"/>
      <c r="E188" s="15"/>
      <c r="F188" s="15"/>
      <c r="H188" s="15"/>
      <c r="I188" s="15"/>
      <c r="K188" s="15"/>
      <c r="L188" s="15"/>
      <c r="O188" s="15"/>
      <c r="P188" s="15"/>
    </row>
    <row r="189" spans="1:16" ht="15.75" x14ac:dyDescent="0.25">
      <c r="A189" s="2" t="s">
        <v>148</v>
      </c>
      <c r="B189" s="3"/>
      <c r="C189" s="3"/>
      <c r="E189" s="3"/>
      <c r="F189" s="3"/>
      <c r="H189" s="3"/>
      <c r="I189" s="3"/>
      <c r="K189" s="3"/>
      <c r="L189" s="3"/>
      <c r="O189" s="3"/>
      <c r="P189" s="3"/>
    </row>
    <row r="190" spans="1:16" ht="15" x14ac:dyDescent="0.2">
      <c r="A190" s="4" t="s">
        <v>149</v>
      </c>
      <c r="B190" s="47"/>
      <c r="C190" s="6">
        <f t="shared" ref="C190:C192" si="64">+B190/$B$23*100</f>
        <v>0</v>
      </c>
      <c r="E190" s="47"/>
      <c r="F190" s="6">
        <f t="shared" ref="F190:F192" si="65">+E190/$E$23*100</f>
        <v>0</v>
      </c>
      <c r="H190" s="47"/>
      <c r="I190" s="45">
        <f t="shared" ref="I190:I192" si="66">+H190/$H$23*100</f>
        <v>0</v>
      </c>
      <c r="K190" s="38">
        <v>0</v>
      </c>
      <c r="L190" s="6">
        <f t="shared" ref="L190:L192" si="67">+K190/$K$23*100</f>
        <v>0</v>
      </c>
      <c r="O190" s="38">
        <v>0</v>
      </c>
      <c r="P190" s="6">
        <f>+O190/$O$23*100</f>
        <v>0</v>
      </c>
    </row>
    <row r="191" spans="1:16" ht="15" x14ac:dyDescent="0.2">
      <c r="A191" s="4" t="s">
        <v>150</v>
      </c>
      <c r="B191" s="47"/>
      <c r="C191" s="6">
        <f t="shared" si="64"/>
        <v>0</v>
      </c>
      <c r="E191" s="47"/>
      <c r="F191" s="6">
        <f t="shared" si="65"/>
        <v>0</v>
      </c>
      <c r="H191" s="47"/>
      <c r="I191" s="45">
        <f t="shared" si="66"/>
        <v>0</v>
      </c>
      <c r="K191" s="38">
        <v>0</v>
      </c>
      <c r="L191" s="6">
        <f t="shared" si="67"/>
        <v>0</v>
      </c>
      <c r="O191" s="38">
        <v>0</v>
      </c>
      <c r="P191" s="6">
        <f>+O191/$O$23*100</f>
        <v>0</v>
      </c>
    </row>
    <row r="192" spans="1:16" ht="15" x14ac:dyDescent="0.2">
      <c r="A192" s="4" t="s">
        <v>151</v>
      </c>
      <c r="B192" s="47"/>
      <c r="C192" s="6">
        <f t="shared" si="64"/>
        <v>0</v>
      </c>
      <c r="E192" s="47"/>
      <c r="F192" s="6">
        <f t="shared" si="65"/>
        <v>0</v>
      </c>
      <c r="H192" s="47"/>
      <c r="I192" s="45">
        <f t="shared" si="66"/>
        <v>0</v>
      </c>
      <c r="K192" s="38">
        <v>0</v>
      </c>
      <c r="L192" s="6">
        <f t="shared" si="67"/>
        <v>0</v>
      </c>
      <c r="O192" s="38">
        <v>0</v>
      </c>
      <c r="P192" s="6">
        <f>+O192/$O$23*100</f>
        <v>0</v>
      </c>
    </row>
    <row r="193" spans="1:16" ht="15" x14ac:dyDescent="0.2">
      <c r="A193" s="4" t="s">
        <v>152</v>
      </c>
      <c r="B193" s="5">
        <f>+$B$23*C193%</f>
        <v>2992.0000000000005</v>
      </c>
      <c r="C193" s="39">
        <v>2.2000000000000002</v>
      </c>
      <c r="E193" s="5">
        <f t="shared" ref="E193" si="68">+$E$23*F193%</f>
        <v>2448</v>
      </c>
      <c r="F193" s="39">
        <v>2.4</v>
      </c>
      <c r="H193" s="5">
        <f t="shared" ref="H193" si="69">+$H$23*I193%</f>
        <v>1836.0000000000002</v>
      </c>
      <c r="I193" s="39">
        <v>2.7</v>
      </c>
      <c r="K193" s="5">
        <f t="shared" ref="K193" si="70">+$K$23*L193%</f>
        <v>985.99999999999989</v>
      </c>
      <c r="L193" s="39">
        <v>2.9</v>
      </c>
      <c r="O193" s="5">
        <f>+$H$23*P193%</f>
        <v>0</v>
      </c>
      <c r="P193" s="39">
        <v>0</v>
      </c>
    </row>
    <row r="194" spans="1:16" ht="15" hidden="1" x14ac:dyDescent="0.2">
      <c r="A194" s="4" t="s">
        <v>153</v>
      </c>
      <c r="B194" s="13"/>
      <c r="C194" s="13"/>
      <c r="E194" s="13"/>
      <c r="F194" s="13"/>
      <c r="H194" s="13"/>
      <c r="I194" s="13"/>
      <c r="K194" s="13"/>
      <c r="L194" s="13"/>
      <c r="O194" s="13"/>
      <c r="P194" s="13"/>
    </row>
    <row r="195" spans="1:16" ht="15" x14ac:dyDescent="0.2">
      <c r="A195" s="4" t="s">
        <v>154</v>
      </c>
      <c r="B195" s="38">
        <v>30</v>
      </c>
      <c r="C195" s="6">
        <f t="shared" ref="C195:C199" si="71">+B195/$B$23*100</f>
        <v>2.2058823529411766E-2</v>
      </c>
      <c r="E195" s="38">
        <v>17</v>
      </c>
      <c r="F195" s="6">
        <f t="shared" ref="F195:F199" si="72">+E195/$E$23*100</f>
        <v>1.6666666666666666E-2</v>
      </c>
      <c r="H195" s="38">
        <v>12</v>
      </c>
      <c r="I195" s="45">
        <f t="shared" ref="I195:I199" si="73">+H195/$H$23*100</f>
        <v>1.7647058823529412E-2</v>
      </c>
      <c r="K195" s="38">
        <v>0</v>
      </c>
      <c r="L195" s="6">
        <f t="shared" ref="L195:L199" si="74">+K195/$K$23*100</f>
        <v>0</v>
      </c>
      <c r="O195" s="38">
        <v>0</v>
      </c>
      <c r="P195" s="6">
        <f>+O195/$O$23*100</f>
        <v>0</v>
      </c>
    </row>
    <row r="196" spans="1:16" ht="15" x14ac:dyDescent="0.2">
      <c r="A196" s="4" t="s">
        <v>155</v>
      </c>
      <c r="B196" s="38">
        <v>58.85</v>
      </c>
      <c r="C196" s="6">
        <f t="shared" si="71"/>
        <v>4.3272058823529413E-2</v>
      </c>
      <c r="E196" s="38">
        <v>34</v>
      </c>
      <c r="F196" s="6">
        <f t="shared" si="72"/>
        <v>3.3333333333333333E-2</v>
      </c>
      <c r="H196" s="38">
        <v>23</v>
      </c>
      <c r="I196" s="45">
        <f t="shared" si="73"/>
        <v>3.3823529411764704E-2</v>
      </c>
      <c r="K196" s="38">
        <v>0</v>
      </c>
      <c r="L196" s="6">
        <f t="shared" si="74"/>
        <v>0</v>
      </c>
      <c r="O196" s="38">
        <v>0</v>
      </c>
      <c r="P196" s="6">
        <f>+O196/$O$23*100</f>
        <v>0</v>
      </c>
    </row>
    <row r="197" spans="1:16" ht="15" x14ac:dyDescent="0.2">
      <c r="A197" s="4" t="s">
        <v>156</v>
      </c>
      <c r="B197" s="38">
        <v>39</v>
      </c>
      <c r="C197" s="6">
        <f t="shared" si="71"/>
        <v>2.8676470588235296E-2</v>
      </c>
      <c r="E197" s="38">
        <v>23</v>
      </c>
      <c r="F197" s="6">
        <f t="shared" si="72"/>
        <v>2.2549019607843137E-2</v>
      </c>
      <c r="H197" s="38">
        <v>15</v>
      </c>
      <c r="I197" s="45">
        <f t="shared" si="73"/>
        <v>2.2058823529411766E-2</v>
      </c>
      <c r="K197" s="38">
        <v>0</v>
      </c>
      <c r="L197" s="6">
        <f t="shared" si="74"/>
        <v>0</v>
      </c>
      <c r="O197" s="38">
        <v>0</v>
      </c>
      <c r="P197" s="6">
        <f>+O197/$O$23*100</f>
        <v>0</v>
      </c>
    </row>
    <row r="198" spans="1:16" ht="15" x14ac:dyDescent="0.2">
      <c r="A198" s="4" t="s">
        <v>157</v>
      </c>
      <c r="B198" s="38">
        <v>193.56</v>
      </c>
      <c r="C198" s="6">
        <f t="shared" si="71"/>
        <v>0.14232352941176471</v>
      </c>
      <c r="E198" s="38">
        <v>194</v>
      </c>
      <c r="F198" s="6">
        <f t="shared" si="72"/>
        <v>0.19019607843137257</v>
      </c>
      <c r="H198" s="38">
        <v>194</v>
      </c>
      <c r="I198" s="45">
        <f t="shared" si="73"/>
        <v>0.28529411764705881</v>
      </c>
      <c r="K198" s="38">
        <v>194</v>
      </c>
      <c r="L198" s="6">
        <f t="shared" si="74"/>
        <v>0.57058823529411762</v>
      </c>
      <c r="O198" s="38">
        <v>194</v>
      </c>
      <c r="P198" s="6">
        <f>+O198/$O$23*100</f>
        <v>9.7000000000000011</v>
      </c>
    </row>
    <row r="199" spans="1:16" ht="15" x14ac:dyDescent="0.2">
      <c r="A199" s="4" t="s">
        <v>158</v>
      </c>
      <c r="B199" s="41">
        <v>0</v>
      </c>
      <c r="C199" s="6">
        <f t="shared" si="71"/>
        <v>0</v>
      </c>
      <c r="E199" s="38">
        <v>0</v>
      </c>
      <c r="F199" s="6">
        <f t="shared" si="72"/>
        <v>0</v>
      </c>
      <c r="H199" s="38">
        <v>0</v>
      </c>
      <c r="I199" s="45">
        <f t="shared" si="73"/>
        <v>0</v>
      </c>
      <c r="K199" s="38">
        <v>0</v>
      </c>
      <c r="L199" s="6">
        <f t="shared" si="74"/>
        <v>0</v>
      </c>
      <c r="O199" s="38">
        <v>0</v>
      </c>
      <c r="P199" s="6">
        <f>+O199/$O$23*100</f>
        <v>0</v>
      </c>
    </row>
    <row r="200" spans="1:16" ht="31.5" x14ac:dyDescent="0.25">
      <c r="A200" s="2" t="s">
        <v>159</v>
      </c>
      <c r="B200" s="8">
        <f>SUM(B190:B199)</f>
        <v>3313.4100000000003</v>
      </c>
      <c r="C200" s="22">
        <f>+B200/$B$23*100</f>
        <v>2.4363308823529417</v>
      </c>
      <c r="E200" s="28">
        <f>SUM(E190:E199)</f>
        <v>2716</v>
      </c>
      <c r="F200" s="22">
        <f>+E200/E23*100</f>
        <v>2.6627450980392156</v>
      </c>
      <c r="H200" s="28">
        <f>SUM(H190:H199)</f>
        <v>2080</v>
      </c>
      <c r="I200" s="23">
        <f>+H200/H23*100</f>
        <v>3.0588235294117649</v>
      </c>
      <c r="K200" s="28">
        <f>SUM(K190:K199)</f>
        <v>1180</v>
      </c>
      <c r="L200" s="23">
        <f>+K200/K23*100</f>
        <v>3.4705882352941178</v>
      </c>
      <c r="O200" s="28">
        <f>SUM(O190:O199)</f>
        <v>194</v>
      </c>
      <c r="P200" s="23">
        <f>+O200/O23*100</f>
        <v>9.7000000000000011</v>
      </c>
    </row>
    <row r="201" spans="1:16" x14ac:dyDescent="0.2">
      <c r="A201" s="14"/>
      <c r="B201" s="15"/>
      <c r="C201" s="15"/>
      <c r="E201" s="15"/>
      <c r="F201" s="15"/>
      <c r="H201" s="15"/>
      <c r="I201" s="15"/>
      <c r="K201" s="15"/>
      <c r="L201" s="15"/>
      <c r="O201" s="15"/>
      <c r="P201" s="15"/>
    </row>
    <row r="202" spans="1:16" x14ac:dyDescent="0.2">
      <c r="A202" s="14"/>
      <c r="B202" s="15"/>
      <c r="C202" s="15"/>
      <c r="E202" s="15"/>
      <c r="F202" s="15"/>
      <c r="H202" s="15"/>
      <c r="I202" s="15"/>
      <c r="K202" s="15"/>
      <c r="L202" s="15"/>
      <c r="O202" s="15"/>
      <c r="P202" s="15"/>
    </row>
    <row r="203" spans="1:16" x14ac:dyDescent="0.2">
      <c r="A203" s="14"/>
      <c r="B203" s="15"/>
      <c r="C203" s="15"/>
      <c r="E203" s="15"/>
      <c r="F203" s="15"/>
      <c r="H203" s="15"/>
      <c r="I203" s="15"/>
      <c r="K203" s="15"/>
      <c r="L203" s="15"/>
      <c r="O203" s="15"/>
      <c r="P203" s="15"/>
    </row>
    <row r="204" spans="1:16" x14ac:dyDescent="0.2">
      <c r="A204" s="14"/>
      <c r="B204" s="15"/>
      <c r="C204" s="15"/>
      <c r="E204" s="15"/>
      <c r="F204" s="15"/>
      <c r="H204" s="15"/>
      <c r="I204" s="15"/>
      <c r="K204" s="15"/>
      <c r="L204" s="15"/>
      <c r="O204" s="15"/>
      <c r="P204" s="15"/>
    </row>
    <row r="205" spans="1:16" x14ac:dyDescent="0.2">
      <c r="A205" s="14"/>
      <c r="B205" s="15"/>
      <c r="C205" s="15"/>
      <c r="E205" s="15"/>
      <c r="F205" s="15"/>
      <c r="H205" s="15"/>
      <c r="I205" s="15"/>
      <c r="K205" s="15"/>
      <c r="L205" s="15"/>
      <c r="O205" s="15"/>
      <c r="P205" s="15"/>
    </row>
    <row r="206" spans="1:16" x14ac:dyDescent="0.2">
      <c r="A206" s="14"/>
      <c r="B206" s="15"/>
      <c r="C206" s="15"/>
      <c r="E206" s="15"/>
      <c r="F206" s="15"/>
      <c r="H206" s="15"/>
      <c r="I206" s="15"/>
      <c r="K206" s="15"/>
      <c r="L206" s="15"/>
      <c r="O206" s="15"/>
      <c r="P206" s="15"/>
    </row>
    <row r="207" spans="1:16" x14ac:dyDescent="0.2">
      <c r="A207" s="14"/>
      <c r="B207" s="15"/>
      <c r="C207" s="15"/>
      <c r="E207" s="15"/>
      <c r="F207" s="15"/>
      <c r="H207" s="15"/>
      <c r="I207" s="15"/>
      <c r="K207" s="15"/>
      <c r="L207" s="15"/>
      <c r="O207" s="15"/>
      <c r="P207" s="15"/>
    </row>
    <row r="208" spans="1:16" x14ac:dyDescent="0.2">
      <c r="A208" s="14"/>
      <c r="B208" s="15"/>
      <c r="C208" s="15"/>
      <c r="E208" s="15"/>
      <c r="F208" s="15"/>
      <c r="H208" s="15"/>
      <c r="I208" s="15"/>
      <c r="K208" s="15"/>
      <c r="L208" s="15"/>
      <c r="O208" s="15"/>
      <c r="P208" s="15"/>
    </row>
    <row r="209" spans="1:16" x14ac:dyDescent="0.2">
      <c r="A209" s="14"/>
      <c r="B209" s="15"/>
      <c r="C209" s="15"/>
      <c r="E209" s="15"/>
      <c r="F209" s="15"/>
      <c r="H209" s="15"/>
      <c r="I209" s="15"/>
      <c r="K209" s="15"/>
      <c r="L209" s="15"/>
      <c r="O209" s="15"/>
      <c r="P209" s="15"/>
    </row>
    <row r="210" spans="1:16" x14ac:dyDescent="0.2">
      <c r="A210" s="14"/>
      <c r="B210" s="15"/>
      <c r="C210" s="15"/>
      <c r="E210" s="15"/>
      <c r="F210" s="15"/>
      <c r="H210" s="15"/>
      <c r="I210" s="15"/>
      <c r="K210" s="15"/>
      <c r="L210" s="15"/>
      <c r="O210" s="15"/>
      <c r="P210" s="15"/>
    </row>
    <row r="211" spans="1:16" x14ac:dyDescent="0.2">
      <c r="A211" s="14"/>
      <c r="B211" s="15"/>
      <c r="C211" s="15"/>
      <c r="E211" s="15"/>
      <c r="F211" s="15"/>
      <c r="H211" s="15"/>
      <c r="I211" s="15"/>
      <c r="K211" s="15"/>
      <c r="L211" s="15"/>
      <c r="O211" s="15"/>
      <c r="P211" s="15"/>
    </row>
    <row r="212" spans="1:16" x14ac:dyDescent="0.2">
      <c r="A212" s="14"/>
      <c r="B212" s="15"/>
      <c r="C212" s="15"/>
      <c r="E212" s="15"/>
      <c r="F212" s="15"/>
      <c r="H212" s="15"/>
      <c r="I212" s="15"/>
      <c r="K212" s="15"/>
      <c r="L212" s="15"/>
      <c r="O212" s="15"/>
      <c r="P212" s="15"/>
    </row>
    <row r="213" spans="1:16" x14ac:dyDescent="0.2">
      <c r="A213" s="14"/>
      <c r="B213" s="15"/>
      <c r="C213" s="15"/>
      <c r="E213" s="15"/>
      <c r="F213" s="15"/>
      <c r="H213" s="15"/>
      <c r="I213" s="15"/>
      <c r="K213" s="15"/>
      <c r="L213" s="15"/>
      <c r="O213" s="15"/>
      <c r="P213" s="15"/>
    </row>
    <row r="214" spans="1:16" x14ac:dyDescent="0.2">
      <c r="A214" s="14"/>
      <c r="B214" s="15"/>
      <c r="C214" s="15"/>
      <c r="E214" s="15"/>
      <c r="F214" s="15"/>
      <c r="H214" s="15"/>
      <c r="I214" s="15"/>
      <c r="K214" s="15"/>
      <c r="L214" s="15"/>
      <c r="O214" s="15"/>
      <c r="P214" s="15"/>
    </row>
    <row r="215" spans="1:16" x14ac:dyDescent="0.2">
      <c r="A215" s="14"/>
      <c r="B215" s="15"/>
      <c r="C215" s="15"/>
      <c r="E215" s="15"/>
      <c r="F215" s="15"/>
      <c r="H215" s="15"/>
      <c r="I215" s="15"/>
      <c r="K215" s="15"/>
      <c r="L215" s="15"/>
      <c r="O215" s="15"/>
      <c r="P215" s="15"/>
    </row>
    <row r="216" spans="1:16" x14ac:dyDescent="0.2">
      <c r="A216" s="14"/>
      <c r="B216" s="15"/>
      <c r="C216" s="15"/>
      <c r="E216" s="15"/>
      <c r="F216" s="15"/>
      <c r="H216" s="15"/>
      <c r="I216" s="15"/>
      <c r="K216" s="15"/>
      <c r="L216" s="15"/>
      <c r="O216" s="15"/>
      <c r="P216" s="15"/>
    </row>
    <row r="217" spans="1:16" x14ac:dyDescent="0.2">
      <c r="A217" s="14"/>
      <c r="B217" s="15"/>
      <c r="C217" s="15"/>
      <c r="E217" s="15"/>
      <c r="F217" s="15"/>
      <c r="H217" s="15"/>
      <c r="I217" s="15"/>
      <c r="K217" s="15"/>
      <c r="L217" s="15"/>
      <c r="O217" s="15"/>
      <c r="P217" s="15"/>
    </row>
    <row r="218" spans="1:16" x14ac:dyDescent="0.2">
      <c r="A218" s="14"/>
      <c r="B218" s="15"/>
      <c r="C218" s="15"/>
      <c r="E218" s="15"/>
      <c r="F218" s="15"/>
      <c r="H218" s="15"/>
      <c r="I218" s="15"/>
      <c r="K218" s="15"/>
      <c r="L218" s="15"/>
      <c r="O218" s="15"/>
      <c r="P218" s="15"/>
    </row>
  </sheetData>
  <mergeCells count="10">
    <mergeCell ref="O5:P5"/>
    <mergeCell ref="O7:P7"/>
    <mergeCell ref="H5:I5"/>
    <mergeCell ref="K5:L5"/>
    <mergeCell ref="K7:L7"/>
    <mergeCell ref="B5:C5"/>
    <mergeCell ref="B7:C7"/>
    <mergeCell ref="H7:I7"/>
    <mergeCell ref="E5:F5"/>
    <mergeCell ref="E7:F7"/>
  </mergeCells>
  <pageMargins left="0.25" right="0.25" top="0.75" bottom="0.25" header="0.03" footer="0.03"/>
  <pageSetup scale="52" orientation="landscape" r:id="rId1"/>
  <headerFooter>
    <oddHeader>&amp;L&amp;C&amp;"Times New Roman,Bold"&amp;11&amp;K000000Southern Rock 
BLOOMINGTON
For the Two Periods Ending Sunday, February 23, 2020&amp;R</oddHeader>
  </headerFooter>
  <rowBreaks count="3" manualBreakCount="3">
    <brk id="59" max="16383" man="1"/>
    <brk id="112" max="16383" man="1"/>
    <brk id="1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</vt:lpstr>
      <vt:lpstr>Plan!Print_Titles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SRR028</dc:creator>
  <cp:lastModifiedBy>Lisa</cp:lastModifiedBy>
  <dcterms:created xsi:type="dcterms:W3CDTF">2020-02-28T23:10:19Z</dcterms:created>
  <dcterms:modified xsi:type="dcterms:W3CDTF">2020-03-17T19:44:12Z</dcterms:modified>
</cp:coreProperties>
</file>